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NB GAS\Verträge und Geschäftsbedingungen Gas\04 Lieferantenrahmenvertrag\Lieferantenrahmenvertrag Stand 2020\SWS Version\"/>
    </mc:Choice>
  </mc:AlternateContent>
  <xr:revisionPtr revIDLastSave="0" documentId="13_ncr:1_{3C65B9CF-FEED-4B25-9B80-8B9ABD97C47B}" xr6:coauthVersionLast="47" xr6:coauthVersionMax="47" xr10:uidLastSave="{00000000-0000-0000-0000-000000000000}"/>
  <bookViews>
    <workbookView xWindow="-120" yWindow="-120" windowWidth="29040" windowHeight="15840" tabRatio="789" activeTab="6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2" i="7" s="1"/>
  <c r="H21" i="4"/>
  <c r="V22" i="7" s="1"/>
  <c r="G21" i="4"/>
  <c r="U22" i="7" s="1"/>
  <c r="F21" i="4"/>
  <c r="T22" i="7" s="1"/>
  <c r="E21" i="4"/>
  <c r="S22" i="7" s="1"/>
  <c r="D21" i="4"/>
  <c r="R22" i="7" s="1"/>
  <c r="M20" i="4"/>
  <c r="M19" i="4"/>
  <c r="M16" i="4"/>
  <c r="M18" i="4"/>
  <c r="M17" i="4"/>
  <c r="M15" i="4"/>
  <c r="M14" i="4"/>
  <c r="M13" i="4"/>
  <c r="M12" i="4"/>
  <c r="M11" i="4"/>
  <c r="X22" i="7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5" i="7" l="1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M25" i="7"/>
  <c r="H19" i="7"/>
  <c r="I18" i="7"/>
  <c r="K17" i="7"/>
  <c r="M16" i="7"/>
  <c r="O15" i="7"/>
  <c r="F15" i="7"/>
  <c r="I14" i="7"/>
  <c r="K13" i="7"/>
  <c r="M12" i="7"/>
  <c r="O17" i="7"/>
  <c r="I16" i="7"/>
  <c r="M14" i="7"/>
  <c r="F13" i="7"/>
  <c r="J18" i="7"/>
  <c r="N16" i="7"/>
  <c r="H15" i="7"/>
  <c r="L13" i="7"/>
  <c r="N18" i="7"/>
  <c r="P17" i="7"/>
  <c r="H17" i="7"/>
  <c r="J16" i="7"/>
  <c r="L15" i="7"/>
  <c r="N14" i="7"/>
  <c r="P13" i="7"/>
  <c r="H13" i="7"/>
  <c r="J12" i="7"/>
  <c r="M18" i="7"/>
  <c r="F17" i="7"/>
  <c r="K15" i="7"/>
  <c r="O13" i="7"/>
  <c r="I12" i="7"/>
  <c r="L17" i="7"/>
  <c r="P15" i="7"/>
  <c r="J14" i="7"/>
  <c r="N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<sst xmlns="http://schemas.openxmlformats.org/spreadsheetml/2006/main" count="1374" uniqueCount="679">
  <si>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</si>
  <si>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</si>
  <si>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</si>
  <si>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</si>
  <si>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</si>
  <si>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</si>
  <si>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</si>
  <si>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</si>
  <si>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</si>
  <si>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</si>
  <si>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</si>
  <si>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</si>
  <si>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</si>
  <si>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</si>
  <si>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</si>
  <si>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</si>
  <si>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</si>
  <si>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</si>
  <si>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</si>
  <si>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</si>
  <si>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</si>
  <si>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</si>
  <si>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</si>
  <si>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</si>
  <si>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</si>
  <si>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</si>
  <si>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</si>
  <si>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</si>
  <si>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</si>
  <si>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</si>
  <si>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</si>
  <si>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</si>
  <si>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</si>
  <si>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</si>
  <si>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</si>
  <si>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</si>
  <si>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</si>
  <si>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</si>
  <si>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</si>
  <si>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</si>
  <si>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</si>
  <si>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</si>
  <si>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</si>
  <si>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</si>
  <si>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</si>
  <si>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</si>
  <si>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</si>
  <si>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</si>
  <si>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</si>
  <si>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</si>
  <si>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</si>
  <si>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</si>
  <si>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</si>
  <si>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</si>
  <si>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</si>
  <si>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</si>
  <si>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</si>
  <si>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</si>
  <si>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</si>
  <si>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</si>
  <si>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</si>
  <si>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</si>
  <si>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</si>
  <si>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</si>
  <si>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</si>
  <si>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</si>
  <si>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</si>
  <si>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</si>
  <si>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</si>
  <si>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</si>
  <si>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</si>
  <si>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</si>
  <si>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</si>
  <si>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</si>
  <si>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</si>
  <si>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</si>
  <si>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</si>
  <si>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</si>
  <si>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</si>
  <si>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</si>
  <si>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</si>
  <si>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</si>
  <si>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</si>
  <si>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</si>
  <si>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</si>
  <si>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</si>
  <si>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</si>
  <si>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</si>
  <si>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</si>
  <si>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</si>
  <si>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</si>
  <si>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</si>
  <si>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</si>
  <si>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</si>
  <si>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</si>
  <si>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</si>
  <si>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</si>
  <si>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</si>
  <si>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</si>
  <si>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</si>
  <si>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</si>
  <si>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</si>
  <si>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</si>
  <si>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</si>
  <si>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</si>
  <si>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</si>
  <si>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</si>
  <si>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</si>
  <si>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</si>
  <si>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</si>
  <si>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</si>
  <si>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</si>
  <si>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</si>
  <si>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</si>
  <si>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</si>
  <si>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</si>
  <si>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</si>
  <si>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</si>
  <si>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</si>
  <si>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</si>
  <si>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</si>
  <si>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</si>
  <si>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</si>
  <si>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</si>
  <si>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</si>
  <si>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</si>
  <si>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</si>
  <si>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</si>
  <si>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</si>
  <si>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</si>
  <si>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</si>
  <si>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</si>
  <si>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</si>
  <si>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</si>
  <si>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</si>
  <si>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</si>
  <si>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</si>
  <si>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</si>
  <si>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</si>
  <si>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</si>
  <si>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</si>
  <si>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</si>
  <si>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</si>
  <si>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</si>
  <si>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</si>
  <si>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</si>
  <si>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</si>
  <si>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</si>
  <si>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</si>
  <si>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</si>
  <si>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</si>
  <si>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</si>
  <si>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</si>
  <si>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</si>
  <si>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</si>
  <si>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</si>
  <si>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</si>
  <si>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</si>
  <si>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</si>
  <si>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</si>
  <si>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</si>
  <si>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</si>
  <si>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</si>
  <si>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</si>
  <si>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</si>
  <si>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</si>
  <si>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</si>
  <si>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</si>
  <si>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</si>
  <si>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</si>
  <si>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</si>
  <si>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</si>
  <si>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</si>
  <si>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</si>
  <si>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</si>
  <si>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</si>
  <si>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</si>
  <si>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</si>
  <si>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</si>
  <si>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</si>
  <si>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</si>
  <si>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</si>
  <si>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</si>
  <si>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</si>
  <si>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</si>
  <si>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</si>
  <si>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</si>
  <si>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</si>
  <si>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</si>
  <si>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</si>
  <si>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</si>
  <si>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</si>
  <si>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</si>
  <si>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</si>
  <si>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</si>
  <si>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</si>
  <si>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</si>
  <si>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</si>
  <si>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</si>
  <si>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</si>
  <si>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</si>
  <si>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</si>
  <si>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</si>
  <si>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</si>
  <si>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</si>
  <si>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</si>
  <si>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</si>
  <si>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</si>
  <si>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</si>
  <si>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</si>
  <si>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</si>
  <si>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</si>
  <si>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</si>
  <si>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</si>
  <si>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</si>
  <si>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</si>
  <si>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</si>
  <si>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</si>
  <si>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</si>
  <si>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</si>
  <si>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</si>
  <si>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</si>
  <si>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</si>
  <si>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</si>
  <si>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</si>
  <si>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</si>
  <si>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</si>
  <si>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</si>
  <si>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</si>
  <si>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</si>
  <si>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</si>
  <si>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</si>
  <si>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</si>
  <si>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</si>
  <si>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</si>
  <si>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</si>
  <si>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</si>
  <si>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</si>
  <si>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</si>
  <si>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</si>
  <si>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</si>
  <si>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</si>
  <si>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</si>
  <si>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</si>
  <si>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</si>
  <si>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</si>
  <si>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</si>
  <si>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</si>
  <si>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</si>
  <si>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</si>
  <si>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</si>
  <si>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</si>
  <si>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</si>
  <si>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</si>
  <si>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</si>
  <si>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</si>
  <si>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</si>
  <si>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</si>
  <si>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</si>
  <si>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</si>
  <si>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</si>
  <si>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</si>
  <si>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</si>
  <si>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</si>
  <si>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</si>
  <si>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</si>
  <si>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</si>
  <si>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</si>
  <si>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</si>
  <si>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</si>
  <si>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</si>
  <si>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</si>
  <si>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</si>
  <si>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</si>
  <si>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</si>
  <si>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</si>
  <si>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</si>
  <si>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</si>
  <si>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</si>
  <si>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</si>
  <si>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</si>
  <si>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</si>
  <si>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</si>
  <si>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</si>
  <si>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</si>
  <si>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</si>
  <si>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</si>
  <si>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</si>
  <si>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</si>
  <si>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</si>
  <si>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</si>
  <si>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</si>
  <si>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</si>
  <si>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</si>
  <si>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</si>
  <si>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</si>
  <si>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</si>
  <si>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</si>
  <si>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</si>
  <si>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</si>
  <si>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</si>
  <si>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</si>
  <si>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</si>
  <si>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</si>
  <si>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</si>
  <si>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</si>
  <si>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</si>
  <si>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</si>
  <si>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</si>
  <si>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</si>
  <si>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</si>
  <si>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</si>
  <si>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</si>
  <si>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</si>
  <si>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</si>
  <si>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</si>
  <si>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</si>
  <si>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</si>
  <si>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</si>
  <si>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</si>
  <si>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</si>
  <si>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</si>
  <si>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</si>
  <si>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</si>
  <si>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</si>
  <si>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</si>
  <si>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</si>
  <si>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</si>
  <si>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</si>
  <si>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</si>
  <si>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</si>
  <si>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</si>
  <si>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</si>
  <si>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</si>
  <si>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</si>
  <si>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</si>
  <si>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</si>
  <si>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</si>
  <si>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</si>
  <si>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</si>
  <si>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</si>
  <si>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</si>
  <si>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</si>
  <si>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</si>
  <si>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</si>
  <si>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</si>
  <si>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</si>
  <si>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</si>
  <si>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</si>
  <si>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</si>
  <si>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</si>
  <si>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</si>
  <si>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</si>
  <si>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</si>
  <si>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</si>
  <si>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</si>
  <si>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</si>
  <si>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</si>
  <si>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</si>
  <si>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</si>
  <si>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</si>
  <si>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</si>
  <si>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</si>
  <si>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</si>
  <si>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</si>
  <si>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</si>
  <si>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</si>
  <si>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</si>
  <si>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</si>
  <si>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</si>
  <si>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</si>
  <si>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</si>
  <si>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</si>
  <si>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</si>
  <si>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</si>
  <si>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</si>
  <si>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</si>
  <si>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</si>
  <si>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</si>
  <si>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</si>
  <si>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</si>
  <si>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</si>
  <si>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</si>
  <si>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</si>
  <si>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</si>
  <si>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</si>
  <si>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</si>
  <si>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</si>
  <si>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</si>
  <si>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</si>
  <si>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</si>
  <si>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</si>
  <si>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</si>
  <si>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</si>
  <si>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</si>
  <si>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</si>
  <si>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</si>
  <si>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</si>
  <si>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</si>
  <si>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</si>
  <si>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</si>
  <si>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</si>
  <si>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</si>
  <si>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</si>
  <si>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</si>
  <si>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</si>
  <si>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</si>
  <si>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</si>
  <si>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</si>
  <si>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</si>
  <si>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</si>
  <si>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</si>
  <si>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</si>
  <si>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</si>
  <si>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</si>
  <si>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</si>
  <si>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</si>
  <si>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</si>
  <si>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</si>
  <si>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</si>
  <si>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</si>
  <si>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</si>
  <si>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</si>
  <si>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</si>
  <si>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</si>
  <si>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</si>
  <si>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</si>
  <si>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</si>
  <si>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</si>
  <si>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</si>
  <si>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</si>
  <si>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</si>
  <si>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</si>
  <si>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</si>
  <si>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</si>
  <si>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</si>
  <si>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</si>
  <si>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</si>
  <si>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</si>
  <si>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</si>
  <si>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</si>
  <si>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</si>
  <si>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</si>
  <si>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</si>
  <si>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</si>
  <si>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</si>
  <si>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</si>
  <si>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</si>
  <si>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</si>
  <si>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</si>
  <si>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</si>
  <si>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</si>
  <si>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</si>
  <si>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</si>
  <si>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</si>
  <si>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</si>
  <si>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</si>
  <si>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</si>
  <si>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</si>
  <si>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</si>
  <si>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</si>
  <si>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</si>
  <si>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</si>
  <si>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</si>
  <si>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</si>
  <si>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</si>
  <si>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</si>
  <si>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</si>
  <si>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</si>
  <si>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</si>
  <si>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</si>
  <si>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</si>
  <si>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</si>
  <si>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</si>
  <si>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</si>
  <si>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</si>
  <si>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</si>
  <si>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</si>
  <si>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</si>
  <si>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</si>
  <si>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</si>
  <si>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</si>
  <si>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</si>
  <si>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</si>
  <si>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</si>
  <si>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</si>
  <si>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</si>
  <si>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</si>
  <si>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</si>
  <si>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</si>
  <si>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</si>
  <si>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</si>
  <si>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</si>
  <si>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</si>
  <si>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</si>
  <si>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</si>
  <si>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</si>
  <si>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</si>
  <si>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</si>
  <si>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</si>
  <si>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</si>
  <si>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</si>
  <si>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</si>
  <si>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</si>
  <si>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</si>
  <si>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</si>
  <si>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</si>
  <si>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</si>
  <si>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</si>
  <si>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</si>
  <si>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</si>
  <si>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</si>
  <si>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</si>
  <si>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</si>
  <si>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</si>
  <si>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</si>
  <si>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</si>
  <si>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</si>
  <si>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</si>
  <si>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</si>
  <si>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</si>
  <si>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</si>
  <si>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</si>
  <si>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</si>
  <si>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</si>
  <si>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</si>
  <si>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</si>
  <si>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</si>
  <si>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</si>
  <si>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</si>
  <si>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</si>
  <si>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</si>
  <si>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</si>
  <si>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</si>
  <si>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</si>
  <si>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</si>
  <si>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</si>
  <si>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</si>
  <si>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</si>
  <si>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</si>
  <si>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</si>
  <si>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</si>
  <si>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</si>
  <si>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</si>
  <si>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</si>
  <si>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</si>
  <si>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</si>
  <si>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</si>
  <si>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</si>
  <si>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</si>
  <si>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</si>
  <si>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</si>
  <si>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</si>
  <si>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</si>
  <si>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</si>
  <si>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</si>
  <si>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</si>
  <si>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</si>
  <si>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</si>
  <si>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</si>
  <si>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</si>
  <si>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</si>
  <si>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</si>
  <si>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</si>
  <si>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</si>
  <si>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</si>
  <si>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</si>
  <si>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</si>
  <si>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</si>
  <si>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</si>
  <si>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</si>
  <si>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</si>
  <si>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</si>
  <si>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</si>
  <si>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</si>
  <si>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</si>
  <si>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</si>
  <si>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</si>
  <si>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</si>
  <si>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</si>
  <si>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</si>
  <si>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</si>
  <si>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</si>
  <si>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</si>
  <si>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</si>
  <si>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</si>
  <si>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</si>
  <si>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</si>
  <si>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</si>
  <si>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</si>
  <si>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</si>
  <si>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</si>
  <si>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</si>
  <si>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</si>
  <si>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</si>
  <si>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</si>
  <si>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</si>
  <si>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</si>
  <si>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</si>
  <si>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</si>
  <si>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</si>
  <si>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</si>
  <si>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</si>
  <si>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</si>
  <si>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</si>
  <si>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</si>
  <si>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</si>
  <si>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</si>
  <si>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</si>
  <si>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</si>
  <si>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</si>
  <si>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</si>
  <si>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</si>
  <si>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</si>
  <si>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</si>
  <si>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</si>
  <si>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</si>
  <si>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</si>
  <si>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</si>
  <si>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</si>
  <si>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</si>
  <si>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</si>
  <si>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</si>
  <si>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</si>
  <si>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</si>
  <si>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</si>
  <si>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</si>
  <si>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</si>
  <si>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</si>
  <si>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</si>
  <si>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</si>
  <si>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</si>
  <si>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</si>
  <si>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</si>
  <si>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</si>
  <si>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</si>
  <si>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</si>
  <si>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</si>
  <si>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</si>
  <si>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</si>
  <si>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</si>
  <si>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</si>
  <si>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</si>
  <si>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</si>
  <si>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</si>
  <si>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</si>
  <si>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</si>
  <si>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</si>
  <si>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</si>
  <si>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</si>
  <si>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</si>
  <si>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</si>
  <si>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</si>
  <si>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</si>
  <si>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</si>
  <si>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</si>
  <si>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</si>
  <si>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Schwedt GmbH</t>
  </si>
  <si>
    <t>9870076100006</t>
  </si>
  <si>
    <t>Heinersdorfer Damm 55-57</t>
  </si>
  <si>
    <t>Schwedt/Oder</t>
  </si>
  <si>
    <t>Karina Kindermann</t>
  </si>
  <si>
    <t>karina.kindermann@stadtwerke-schwedt.de</t>
  </si>
  <si>
    <t>03332 449-318</t>
  </si>
  <si>
    <t>Stadt Schwedt/Oder</t>
  </si>
  <si>
    <t>Wetterstation Angermünde</t>
  </si>
  <si>
    <t>Angermünde</t>
  </si>
  <si>
    <t>DE_GMK03</t>
  </si>
  <si>
    <t>DE_GHA03</t>
  </si>
  <si>
    <t>DE_GKO03</t>
  </si>
  <si>
    <t>DE_GBD03</t>
  </si>
  <si>
    <t>DE_GGA03</t>
  </si>
  <si>
    <t>DE_GBH03</t>
  </si>
  <si>
    <t>DE_GWA03</t>
  </si>
  <si>
    <t>DE_GMF03</t>
  </si>
  <si>
    <t>DE_GGB03</t>
  </si>
  <si>
    <t>DE_GPD03</t>
  </si>
  <si>
    <t>DE_GBA03</t>
  </si>
  <si>
    <t>THEONKH700761000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</si>
</sst>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339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506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42205</v>
      </c>
      <c r="E29" s="8"/>
      <c r="F29" s="8"/>
      <c r="G29" s="8"/>
      <c r="H29" s="8"/>
    </row>
    <row r="30" spans="2:12">
      <c r="B30" s="21" t="s">
        <v>349</v>
      </c>
      <c r="C30" s="327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" sqref="D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44468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44562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486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16303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397</v>
      </c>
      <c r="E27" s="39"/>
      <c r="F27" s="11"/>
    </row>
    <row r="28" spans="1:15">
      <c r="B28" s="15"/>
      <c r="C28" s="65" t="s">
        <v>502</v>
      </c>
      <c r="D28" s="48" t="str">
        <f>IF(D27&lt;&gt;C28,VLOOKUP(D27,$C$29:$D$48,2,FALSE),C28)</f>
        <v>Stadt Schwedt/Oder</v>
      </c>
      <c r="E28" s="38"/>
      <c r="F28" s="11"/>
      <c r="G28" s="2"/>
    </row>
    <row r="29" spans="1:15">
      <c r="B29" s="15"/>
      <c r="C29" s="22" t="s">
        <v>397</v>
      </c>
      <c r="D29" s="45" t="s">
        <v>664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E17" sqref="E1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Stadtwerke Schwedt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Stadt Schwedt/Oder</v>
      </c>
      <c r="E6" s="15"/>
      <c r="H6" s="67"/>
      <c r="I6" s="67"/>
      <c r="J6" s="67"/>
      <c r="K6" s="67"/>
    </row>
    <row r="7" spans="2:15" ht="15" customHeight="1">
      <c r="B7" s="22"/>
      <c r="C7" s="60" t="s">
        <v>488</v>
      </c>
      <c r="D7" s="328" t="str">
        <f>Netzbetreiber!$D$11</f>
        <v>9870076100006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44562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615</v>
      </c>
      <c r="D13" s="33" t="s">
        <v>616</v>
      </c>
      <c r="E13" s="15"/>
      <c r="H13" s="271" t="s">
        <v>616</v>
      </c>
      <c r="I13" s="271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431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678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575</v>
      </c>
      <c r="I19" s="270" t="s">
        <v>489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490</v>
      </c>
      <c r="I20" s="270" t="s">
        <v>491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613</v>
      </c>
      <c r="D22" s="49" t="s">
        <v>609</v>
      </c>
      <c r="E22" s="15"/>
      <c r="H22" s="267" t="s">
        <v>609</v>
      </c>
      <c r="I22" s="267" t="s">
        <v>610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67" t="s">
        <v>612</v>
      </c>
      <c r="I23" s="8" t="s">
        <v>608</v>
      </c>
      <c r="J23" s="8"/>
      <c r="K23" s="8"/>
      <c r="L23" s="268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7" t="s">
        <v>611</v>
      </c>
      <c r="I24" s="267" t="s">
        <v>618</v>
      </c>
      <c r="J24" s="8"/>
      <c r="K24" s="8"/>
      <c r="L24" s="270" t="s">
        <v>619</v>
      </c>
      <c r="M24" s="270" t="s">
        <v>621</v>
      </c>
      <c r="N24" s="270" t="s">
        <v>620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578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622</v>
      </c>
      <c r="D27" s="42" t="s">
        <v>623</v>
      </c>
      <c r="E27" s="15"/>
      <c r="H27" s="297" t="s">
        <v>623</v>
      </c>
      <c r="I27" s="269" t="s">
        <v>624</v>
      </c>
      <c r="J27" s="269" t="s">
        <v>625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626</v>
      </c>
      <c r="I28" s="270" t="s">
        <v>627</v>
      </c>
      <c r="J28" s="270" t="s">
        <v>628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629</v>
      </c>
      <c r="I29" s="270" t="s">
        <v>630</v>
      </c>
      <c r="J29" s="270" t="s">
        <v>631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494</v>
      </c>
      <c r="C31" s="6" t="s">
        <v>577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632</v>
      </c>
      <c r="I32" s="270" t="s">
        <v>633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634</v>
      </c>
      <c r="I33" s="267" t="s">
        <v>629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549</v>
      </c>
      <c r="C35" s="24" t="s">
        <v>496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550</v>
      </c>
      <c r="C37" s="5" t="s">
        <v>367</v>
      </c>
      <c r="D37" s="34">
        <v>1500000</v>
      </c>
      <c r="E37" s="15" t="s">
        <v>507</v>
      </c>
      <c r="I37" s="267"/>
      <c r="J37" s="267"/>
      <c r="K37" s="267"/>
      <c r="L37" s="267"/>
      <c r="M37" s="268"/>
    </row>
    <row r="38" spans="2:39" customFormat="1" ht="15" customHeight="1">
      <c r="C38" s="8" t="s">
        <v>492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368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665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M14" sqref="M14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544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Netzbetreiber!D9</f>
        <v>Stadtwerke Schwedt GmbH</v>
      </c>
      <c r="F4" s="330"/>
      <c r="G4" s="330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Stadt Schwedt/Oder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9" t="str">
        <f>Netzbetreiber!D11</f>
        <v>9870076100006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44562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585</v>
      </c>
      <c r="D10" s="129"/>
      <c r="E10" s="129"/>
      <c r="F10" s="49">
        <v>1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603</v>
      </c>
      <c r="D11" s="129"/>
      <c r="E11" s="129"/>
      <c r="F11" s="333" t="str">
        <f>INDEX('SLP-Verfahren'!D48:D62,'SLP-Temp-Gebiet #01'!F10)</f>
        <v>Wetterstation Angermünde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584</v>
      </c>
      <c r="D13" s="342"/>
      <c r="E13" s="342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32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3" t="s">
        <v>389</v>
      </c>
      <c r="D15" s="343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528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518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524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2" t="s">
        <v>516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155" t="s">
        <v>666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515</v>
      </c>
      <c r="D25" s="186"/>
      <c r="E25" s="159">
        <v>10291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543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2" t="s">
        <v>516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5" t="str">
        <f>E24</f>
        <v>Angermünde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515</v>
      </c>
      <c r="D59" s="186"/>
      <c r="E59" s="159">
        <f>E25</f>
        <v>10291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527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580</v>
      </c>
      <c r="D72" s="344"/>
      <c r="E72" s="344"/>
      <c r="F72" s="344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544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Netzbetreiber!$D$9</f>
        <v>Stadtwerke Schwedt GmbH</v>
      </c>
      <c r="F4" s="1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Netzbetreiber!$D$28</f>
        <v>Stadt Schwedt/Oder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9" t="str">
        <f>Netzbetreiber!$D$11</f>
        <v>9870076100006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44562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585</v>
      </c>
      <c r="D10" s="129"/>
      <c r="E10" s="129"/>
      <c r="F10" s="49">
        <v>2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603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584</v>
      </c>
      <c r="D13" s="342"/>
      <c r="E13" s="342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32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3" t="s">
        <v>389</v>
      </c>
      <c r="D15" s="343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528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518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524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2" t="s">
        <v>516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515</v>
      </c>
      <c r="D25" s="186"/>
      <c r="E25" s="159" t="s">
        <v>365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2" t="s">
        <v>516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515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527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580</v>
      </c>
      <c r="D72" s="344"/>
      <c r="E72" s="344"/>
      <c r="F72" s="344"/>
    </row>
    <row r="73" spans="2:15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I29" sqref="I29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366</v>
      </c>
    </row>
    <row r="3" spans="2:26">
      <c r="B3" s="129" t="s">
        <v>467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371</v>
      </c>
      <c r="D5" s="54" t="str">
        <f>Netzbetreiber!$D$9</f>
        <v>Stadtwerke Schwedt GmbH</v>
      </c>
      <c r="E5" s="129"/>
      <c r="J5" s="88" t="s">
        <v>498</v>
      </c>
      <c r="K5" s="130" t="s">
        <v>501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 Schwedt/Oder</v>
      </c>
      <c r="E6" s="129"/>
      <c r="F6" s="129"/>
      <c r="K6" s="130" t="s">
        <v>509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488</v>
      </c>
      <c r="D7" s="54" t="str">
        <f>Netzbetreiber!$D$11</f>
        <v>9870076100006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44562</v>
      </c>
      <c r="E8" s="129"/>
      <c r="F8" s="129"/>
      <c r="H8" s="127" t="s">
        <v>496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495</v>
      </c>
      <c r="D10" s="133" t="s">
        <v>147</v>
      </c>
      <c r="E10" s="272" t="s">
        <v>511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294" t="s">
        <v>648</v>
      </c>
    </row>
    <row r="11" spans="2:26" ht="15.75" thickBot="1">
      <c r="B11" s="138" t="s">
        <v>497</v>
      </c>
      <c r="C11" s="139" t="s">
        <v>510</v>
      </c>
      <c r="D11" s="293" t="s">
        <v>247</v>
      </c>
      <c r="E11" s="163" t="s">
        <v>517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 Schwedt/Oder</v>
      </c>
      <c r="D12" s="62" t="s">
        <v>247</v>
      </c>
      <c r="E12" s="164" t="s">
        <v>50</v>
      </c>
      <c r="F12" s="296" t="str">
        <f>VLOOKUP($E12,'BDEW-Standard'!$B$3:$M$158,F$9,0)</f>
        <v>R13</v>
      </c>
      <c r="H12" s="273">
        <f>ROUND(VLOOKUP($E12,'BDEW-Standard'!$B$3:$M$158,H$9,0),7)</f>
        <v>3.0217399</v>
      </c>
      <c r="I12" s="273">
        <f>ROUND(VLOOKUP($E12,'BDEW-Standard'!$B$3:$M$158,I$9,0),7)</f>
        <v>-37.182360000000003</v>
      </c>
      <c r="J12" s="273">
        <f>ROUND(VLOOKUP($E12,'BDEW-Standard'!$B$3:$M$158,J$9,0),7)</f>
        <v>5.6477170000000001</v>
      </c>
      <c r="K12" s="273">
        <f>ROUND(VLOOKUP($E12,'BDEW-Standard'!$B$3:$M$158,K$9,0),7)</f>
        <v>0.1152388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1.0214966312810889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 Schwedt/Oder</v>
      </c>
      <c r="D13" s="62" t="s">
        <v>247</v>
      </c>
      <c r="E13" s="164" t="s">
        <v>60</v>
      </c>
      <c r="F13" s="296" t="str">
        <f>VLOOKUP($E13,'BDEW-Standard'!$B$3:$M$158,F$9,0)</f>
        <v>R23</v>
      </c>
      <c r="H13" s="273">
        <f>ROUND(VLOOKUP($E13,'BDEW-Standard'!$B$3:$M$158,H$9,0),7)</f>
        <v>2.3548083000000002</v>
      </c>
      <c r="I13" s="273">
        <f>ROUND(VLOOKUP($E13,'BDEW-Standard'!$B$3:$M$158,I$9,0),7)</f>
        <v>-34.715029899999998</v>
      </c>
      <c r="J13" s="273">
        <f>ROUND(VLOOKUP($E13,'BDEW-Standard'!$B$3:$M$158,J$9,0),7)</f>
        <v>5.8675639000000004</v>
      </c>
      <c r="K13" s="273">
        <f>ROUND(VLOOKUP($E13,'BDEW-Standard'!$B$3:$M$158,K$9,0),7)</f>
        <v>0.15092739999999999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1.052261596948052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 Schwedt/Oder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 Schwedt/Oder</v>
      </c>
      <c r="D15" s="62" t="s">
        <v>247</v>
      </c>
      <c r="E15" s="164" t="s">
        <v>667</v>
      </c>
      <c r="F15" s="296" t="str">
        <f>VLOOKUP($E15,'BDEW-Standard'!$B$3:$M$158,F$9,0)</f>
        <v>MK3</v>
      </c>
      <c r="H15" s="273">
        <f>ROUND(VLOOKUP($E15,'BDEW-Standard'!$B$3:$M$158,H$9,0),7)</f>
        <v>2.7882424000000001</v>
      </c>
      <c r="I15" s="273">
        <f>ROUND(VLOOKUP($E15,'BDEW-Standard'!$B$3:$M$158,I$9,0),7)</f>
        <v>-34.880612999999997</v>
      </c>
      <c r="J15" s="273">
        <f>ROUND(VLOOKUP($E15,'BDEW-Standard'!$B$3:$M$158,J$9,0),7)</f>
        <v>6.5951899000000003</v>
      </c>
      <c r="K15" s="273">
        <f>ROUND(VLOOKUP($E15,'BDEW-Standard'!$B$3:$M$158,K$9,0),7)</f>
        <v>5.4032900000000002E-2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1.0622306107520199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Stadt Schwedt/Oder</v>
      </c>
      <c r="D16" s="62" t="s">
        <v>247</v>
      </c>
      <c r="E16" s="164" t="s">
        <v>668</v>
      </c>
      <c r="F16" s="296" t="str">
        <f>VLOOKUP($E16,'BDEW-Standard'!$B$3:$M$158,F$9,0)</f>
        <v>HA3</v>
      </c>
      <c r="H16" s="273">
        <f>ROUND(VLOOKUP($E16,'BDEW-Standard'!$B$3:$M$158,H$9,0),7)</f>
        <v>3.5811213999999998</v>
      </c>
      <c r="I16" s="273">
        <f>ROUND(VLOOKUP($E16,'BDEW-Standard'!$B$3:$M$158,I$9,0),7)</f>
        <v>-36.965006500000001</v>
      </c>
      <c r="J16" s="273">
        <f>ROUND(VLOOKUP($E16,'BDEW-Standard'!$B$3:$M$158,J$9,0),7)</f>
        <v>7.2256947</v>
      </c>
      <c r="K16" s="273">
        <f>ROUND(VLOOKUP($E16,'BDEW-Standard'!$B$3:$M$158,K$9,0),7)</f>
        <v>4.4841600000000002E-2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0.97852945357176691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Stadt Schwedt/Oder</v>
      </c>
      <c r="D17" s="62" t="s">
        <v>247</v>
      </c>
      <c r="E17" s="164" t="s">
        <v>669</v>
      </c>
      <c r="F17" s="296" t="str">
        <f>VLOOKUP($E17,'BDEW-Standard'!$B$3:$M$158,F$9,0)</f>
        <v>KO3</v>
      </c>
      <c r="H17" s="273">
        <f>ROUND(VLOOKUP($E17,'BDEW-Standard'!$B$3:$M$158,H$9,0),7)</f>
        <v>2.7172288</v>
      </c>
      <c r="I17" s="273">
        <f>ROUND(VLOOKUP($E17,'BDEW-Standard'!$B$3:$M$158,I$9,0),7)</f>
        <v>-35.141256300000002</v>
      </c>
      <c r="J17" s="273">
        <f>ROUND(VLOOKUP($E17,'BDEW-Standard'!$B$3:$M$158,J$9,0),7)</f>
        <v>7.1303394999999998</v>
      </c>
      <c r="K17" s="273">
        <f>ROUND(VLOOKUP($E17,'BDEW-Standard'!$B$3:$M$158,K$9,0),7)</f>
        <v>0.14184720000000001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1.0630299199876638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Stadt Schwedt/Oder</v>
      </c>
      <c r="D18" s="62" t="s">
        <v>247</v>
      </c>
      <c r="E18" s="164" t="s">
        <v>670</v>
      </c>
      <c r="F18" s="296" t="str">
        <f>VLOOKUP($E18,'BDEW-Standard'!$B$3:$M$158,F$9,0)</f>
        <v>BD3</v>
      </c>
      <c r="H18" s="273">
        <f>ROUND(VLOOKUP($E18,'BDEW-Standard'!$B$3:$M$158,H$9,0),7)</f>
        <v>2.9177027</v>
      </c>
      <c r="I18" s="273">
        <f>ROUND(VLOOKUP($E18,'BDEW-Standard'!$B$3:$M$158,I$9,0),7)</f>
        <v>-36.179411700000003</v>
      </c>
      <c r="J18" s="273">
        <f>ROUND(VLOOKUP($E18,'BDEW-Standard'!$B$3:$M$158,J$9,0),7)</f>
        <v>5.9265162</v>
      </c>
      <c r="K18" s="273">
        <f>ROUND(VLOOKUP($E18,'BDEW-Standard'!$B$3:$M$158,K$9,0),7)</f>
        <v>0.11519119999999999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1.0656106174494469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Stadt Schwedt/Oder</v>
      </c>
      <c r="D19" s="62" t="s">
        <v>247</v>
      </c>
      <c r="E19" s="164" t="s">
        <v>671</v>
      </c>
      <c r="F19" s="296" t="str">
        <f>VLOOKUP($E19,'BDEW-Standard'!$B$3:$M$158,F$9,0)</f>
        <v>GA3</v>
      </c>
      <c r="H19" s="273">
        <f>ROUND(VLOOKUP($E19,'BDEW-Standard'!$B$3:$M$158,H$9,0),7)</f>
        <v>2.2850164999999998</v>
      </c>
      <c r="I19" s="273">
        <f>ROUND(VLOOKUP($E19,'BDEW-Standard'!$B$3:$M$158,I$9,0),7)</f>
        <v>-36.287858399999998</v>
      </c>
      <c r="J19" s="273">
        <f>ROUND(VLOOKUP($E19,'BDEW-Standard'!$B$3:$M$158,J$9,0),7)</f>
        <v>6.5885125999999996</v>
      </c>
      <c r="K19" s="273">
        <f>ROUND(VLOOKUP($E19,'BDEW-Standard'!$B$3:$M$158,K$9,0),7)</f>
        <v>0.31505349999999999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1.0096183914256316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Stadt Schwedt/Oder</v>
      </c>
      <c r="D20" s="62" t="s">
        <v>247</v>
      </c>
      <c r="E20" s="164" t="s">
        <v>672</v>
      </c>
      <c r="F20" s="296" t="str">
        <f>VLOOKUP($E20,'BDEW-Standard'!$B$3:$M$158,F$9,0)</f>
        <v>BH3</v>
      </c>
      <c r="H20" s="273">
        <f>ROUND(VLOOKUP($E20,'BDEW-Standard'!$B$3:$M$158,H$9,0),7)</f>
        <v>2.0102471999999998</v>
      </c>
      <c r="I20" s="273">
        <f>ROUND(VLOOKUP($E20,'BDEW-Standard'!$B$3:$M$158,I$9,0),7)</f>
        <v>-35.253212400000002</v>
      </c>
      <c r="J20" s="273">
        <f>ROUND(VLOOKUP($E20,'BDEW-Standard'!$B$3:$M$158,J$9,0),7)</f>
        <v>6.1544406</v>
      </c>
      <c r="K20" s="273">
        <f>ROUND(VLOOKUP($E20,'BDEW-Standard'!$B$3:$M$158,K$9,0),7)</f>
        <v>0.32947409999999999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1.0436896084076008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Stadt Schwedt/Oder</v>
      </c>
      <c r="D21" s="62" t="s">
        <v>247</v>
      </c>
      <c r="E21" s="164" t="s">
        <v>673</v>
      </c>
      <c r="F21" s="296" t="str">
        <f>VLOOKUP($E21,'BDEW-Standard'!$B$3:$M$158,F$9,0)</f>
        <v>WA3</v>
      </c>
      <c r="H21" s="273">
        <f>ROUND(VLOOKUP($E21,'BDEW-Standard'!$B$3:$M$158,H$9,0),7)</f>
        <v>0.76572899999999999</v>
      </c>
      <c r="I21" s="273">
        <f>ROUND(VLOOKUP($E21,'BDEW-Standard'!$B$3:$M$158,I$9,0),7)</f>
        <v>-36.023791199999998</v>
      </c>
      <c r="J21" s="273">
        <f>ROUND(VLOOKUP($E21,'BDEW-Standard'!$B$3:$M$158,J$9,0),7)</f>
        <v>4.8662747</v>
      </c>
      <c r="K21" s="273">
        <f>ROUND(VLOOKUP($E21,'BDEW-Standard'!$B$3:$M$158,K$9,0),7)</f>
        <v>0.80494250000000001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1.0804258319686442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Stadt Schwedt/Oder</v>
      </c>
      <c r="D22" s="62" t="s">
        <v>247</v>
      </c>
      <c r="E22" s="164" t="s">
        <v>674</v>
      </c>
      <c r="F22" s="296" t="str">
        <f>VLOOKUP($E22,'BDEW-Standard'!$B$3:$M$158,F$9,0)</f>
        <v>MF3</v>
      </c>
      <c r="H22" s="273">
        <f>ROUND(VLOOKUP($E22,'BDEW-Standard'!$B$3:$M$158,H$9,0),7)</f>
        <v>2.3877617999999998</v>
      </c>
      <c r="I22" s="273">
        <f>ROUND(VLOOKUP($E22,'BDEW-Standard'!$B$3:$M$158,I$9,0),7)</f>
        <v>-34.721360500000003</v>
      </c>
      <c r="J22" s="273">
        <f>ROUND(VLOOKUP($E22,'BDEW-Standard'!$B$3:$M$158,J$9,0),7)</f>
        <v>5.8164303999999998</v>
      </c>
      <c r="K22" s="273">
        <f>ROUND(VLOOKUP($E22,'BDEW-Standard'!$B$3:$M$158,K$9,0),7)</f>
        <v>0.12081939999999999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1.0365184142102302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2" customFormat="1">
      <c r="B23" s="143">
        <v>12</v>
      </c>
      <c r="C23" s="144" t="str">
        <f t="shared" si="0"/>
        <v>Stadt Schwedt/Oder</v>
      </c>
      <c r="D23" s="62" t="s">
        <v>247</v>
      </c>
      <c r="E23" s="164" t="s">
        <v>675</v>
      </c>
      <c r="F23" s="296" t="str">
        <f>VLOOKUP($E23,'BDEW-Standard'!$B$3:$M$158,F$9,0)</f>
        <v>GB3</v>
      </c>
      <c r="H23" s="273">
        <f>ROUND(VLOOKUP($E23,'BDEW-Standard'!$B$3:$M$158,H$9,0),7)</f>
        <v>3.2572741999999999</v>
      </c>
      <c r="I23" s="273">
        <f>ROUND(VLOOKUP($E23,'BDEW-Standard'!$B$3:$M$158,I$9,0),7)</f>
        <v>-37.5</v>
      </c>
      <c r="J23" s="273">
        <f>ROUND(VLOOKUP($E23,'BDEW-Standard'!$B$3:$M$158,J$9,0),7)</f>
        <v>6.3462148000000003</v>
      </c>
      <c r="K23" s="273">
        <f>ROUND(VLOOKUP($E23,'BDEW-Standard'!$B$3:$M$158,K$9,0),7)</f>
        <v>8.6622699999999997E-2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0.9584556323619029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Stadt Schwedt/Oder</v>
      </c>
      <c r="D24" s="62" t="s">
        <v>247</v>
      </c>
      <c r="E24" s="164" t="s">
        <v>676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Stadt Schwedt/Oder</v>
      </c>
      <c r="D25" s="62" t="s">
        <v>247</v>
      </c>
      <c r="E25" s="164" t="s">
        <v>677</v>
      </c>
      <c r="F25" s="296" t="str">
        <f>VLOOKUP($E25,'BDEW-Standard'!$B$3:$M$158,F$9,0)</f>
        <v>BA3</v>
      </c>
      <c r="H25" s="273">
        <f>ROUND(VLOOKUP($E25,'BDEW-Standard'!$B$3:$M$158,H$9,0),7)</f>
        <v>0.62619619999999998</v>
      </c>
      <c r="I25" s="273">
        <f>ROUND(VLOOKUP($E25,'BDEW-Standard'!$B$3:$M$158,I$9,0),7)</f>
        <v>-33</v>
      </c>
      <c r="J25" s="273">
        <f>ROUND(VLOOKUP($E25,'BDEW-Standard'!$B$3:$M$158,J$9,0),7)</f>
        <v>5.7212303000000002</v>
      </c>
      <c r="K25" s="273">
        <f>ROUND(VLOOKUP($E25,'BDEW-Standard'!$B$3:$M$158,K$9,0),7)</f>
        <v>0.78556550000000003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1.0711738317583412</v>
      </c>
      <c r="R25" s="274">
        <f>ROUND(VLOOKUP(MID($E25,4,3),'Wochentag F(WT)'!$B$7:$J$22,R$9,0),4)</f>
        <v>1.0848</v>
      </c>
      <c r="S25" s="274">
        <f>ROUND(VLOOKUP(MID($E25,4,3),'Wochentag F(WT)'!$B$7:$J$22,S$9,0),4)</f>
        <v>1.1211</v>
      </c>
      <c r="T25" s="274">
        <f>ROUND(VLOOKUP(MID($E25,4,3),'Wochentag F(WT)'!$B$7:$J$22,T$9,0),4)</f>
        <v>1.0769</v>
      </c>
      <c r="U25" s="274">
        <f>ROUND(VLOOKUP(MID($E25,4,3),'Wochentag F(WT)'!$B$7:$J$22,U$9,0),4)</f>
        <v>1.1353</v>
      </c>
      <c r="V25" s="274">
        <f>ROUND(VLOOKUP(MID($E25,4,3),'Wochentag F(WT)'!$B$7:$J$22,V$9,0),4)</f>
        <v>1.1402000000000001</v>
      </c>
      <c r="W25" s="274">
        <f>ROUND(VLOOKUP(MID($E25,4,3),'Wochentag F(WT)'!$B$7:$J$22,W$9,0),4)</f>
        <v>0.48520000000000002</v>
      </c>
      <c r="X25" s="275">
        <f t="shared" si="2"/>
        <v>0.95650000000000013</v>
      </c>
      <c r="Y25" s="292"/>
      <c r="Z25" s="210"/>
    </row>
    <row r="26" spans="2:26" s="142" customFormat="1">
      <c r="B26" s="143">
        <v>15</v>
      </c>
      <c r="C26" s="144" t="str">
        <f t="shared" si="0"/>
        <v>Stadt Schwedt/Oder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 Schwedt/Oder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 Schwedt/Oder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 Schwedt/Oder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 Schwedt/Oder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 Schwedt/Oder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 Schwedt/Oder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 Schwedt/Oder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 Schwedt/Oder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 Schwedt/Oder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 Schwedt/Oder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 Schwedt/Oder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 Schwedt/Oder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 Schwedt/Oder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 Schwedt/Oder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 Schwedt/Oder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C7" sqref="C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Stadtwerke Schwedt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Stadt Schwedt/Oder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9870076100006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44562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459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428</v>
      </c>
    </row>
    <row r="10" spans="2:30" ht="72" customHeight="1" thickBot="1">
      <c r="B10" s="350" t="s">
        <v>583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399</v>
      </c>
      <c r="G10" s="348"/>
      <c r="H10" s="348"/>
      <c r="I10" s="348"/>
      <c r="J10" s="348"/>
      <c r="K10" s="348"/>
      <c r="L10" s="349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3">
        <f>MIN(SUMPRODUCT($M$11:$AD$11,M12:AD12),1)</f>
        <v>1</v>
      </c>
      <c r="F12" s="300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401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402</v>
      </c>
      <c r="C14" s="116"/>
      <c r="D14" s="111">
        <v>6</v>
      </c>
      <c r="E14" s="304">
        <f t="shared" si="0"/>
        <v>0</v>
      </c>
      <c r="F14" s="301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656</v>
      </c>
      <c r="C15" s="116"/>
      <c r="D15" s="111">
        <v>7</v>
      </c>
      <c r="E15" s="304">
        <f t="shared" si="0"/>
        <v>0</v>
      </c>
      <c r="F15" s="301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415</v>
      </c>
      <c r="C16" s="116"/>
      <c r="D16" s="111">
        <v>8</v>
      </c>
      <c r="E16" s="304">
        <f t="shared" si="0"/>
        <v>1</v>
      </c>
      <c r="F16" s="301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416</v>
      </c>
      <c r="C17" s="116"/>
      <c r="D17" s="111">
        <v>9</v>
      </c>
      <c r="E17" s="304">
        <f t="shared" si="0"/>
        <v>1</v>
      </c>
      <c r="F17" s="301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417</v>
      </c>
      <c r="C18" s="116"/>
      <c r="D18" s="111">
        <v>10</v>
      </c>
      <c r="E18" s="304">
        <f t="shared" si="0"/>
        <v>1</v>
      </c>
      <c r="F18" s="301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404</v>
      </c>
      <c r="C19" s="116"/>
      <c r="D19" s="111">
        <v>11</v>
      </c>
      <c r="E19" s="304">
        <f t="shared" si="0"/>
        <v>1</v>
      </c>
      <c r="F19" s="301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649</v>
      </c>
      <c r="C20" s="116"/>
      <c r="D20" s="111">
        <v>12</v>
      </c>
      <c r="E20" s="304">
        <f t="shared" si="0"/>
        <v>1</v>
      </c>
      <c r="F20" s="301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418</v>
      </c>
      <c r="C21" s="116"/>
      <c r="D21" s="111">
        <v>13</v>
      </c>
      <c r="E21" s="304">
        <f t="shared" si="0"/>
        <v>1</v>
      </c>
      <c r="F21" s="301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419</v>
      </c>
      <c r="C22" s="116"/>
      <c r="D22" s="111">
        <v>14</v>
      </c>
      <c r="E22" s="304">
        <f t="shared" si="0"/>
        <v>1</v>
      </c>
      <c r="F22" s="301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655</v>
      </c>
      <c r="C23" s="116"/>
      <c r="D23" s="111">
        <v>15</v>
      </c>
      <c r="E23" s="304">
        <f t="shared" si="0"/>
        <v>0</v>
      </c>
      <c r="F23" s="301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405</v>
      </c>
      <c r="C24" s="116"/>
      <c r="D24" s="111">
        <v>16</v>
      </c>
      <c r="E24" s="304">
        <f t="shared" si="0"/>
        <v>0</v>
      </c>
      <c r="F24" s="301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406</v>
      </c>
      <c r="C25" s="116"/>
      <c r="D25" s="111">
        <v>17</v>
      </c>
      <c r="E25" s="304">
        <f t="shared" si="0"/>
        <v>0</v>
      </c>
      <c r="F25" s="301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407</v>
      </c>
      <c r="C26" s="116"/>
      <c r="D26" s="111">
        <v>18</v>
      </c>
      <c r="E26" s="304">
        <f t="shared" si="0"/>
        <v>1</v>
      </c>
      <c r="F26" s="301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408</v>
      </c>
      <c r="C27" s="116"/>
      <c r="D27" s="111">
        <v>19</v>
      </c>
      <c r="E27" s="304">
        <f t="shared" si="0"/>
        <v>1</v>
      </c>
      <c r="F27" s="301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409</v>
      </c>
      <c r="C28" s="116"/>
      <c r="D28" s="111">
        <v>20</v>
      </c>
      <c r="E28" s="304">
        <f t="shared" si="0"/>
        <v>0</v>
      </c>
      <c r="F28" s="301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410</v>
      </c>
      <c r="C29" s="116"/>
      <c r="D29" s="111">
        <v>21</v>
      </c>
      <c r="E29" s="304">
        <f t="shared" si="0"/>
        <v>0</v>
      </c>
      <c r="F29" s="301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411</v>
      </c>
      <c r="C30" s="116"/>
      <c r="D30" s="111">
        <v>22</v>
      </c>
      <c r="E30" s="304">
        <f t="shared" si="0"/>
        <v>0</v>
      </c>
      <c r="F30" s="301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412</v>
      </c>
      <c r="C31" s="116"/>
      <c r="D31" s="111">
        <v>23</v>
      </c>
      <c r="E31" s="304">
        <f t="shared" si="0"/>
        <v>1</v>
      </c>
      <c r="F31" s="301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413</v>
      </c>
      <c r="C32" s="116"/>
      <c r="D32" s="111">
        <v>24</v>
      </c>
      <c r="E32" s="304">
        <f t="shared" si="0"/>
        <v>1</v>
      </c>
      <c r="F32" s="301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414</v>
      </c>
      <c r="C33" s="122"/>
      <c r="D33" s="123">
        <v>25</v>
      </c>
      <c r="E33" s="305">
        <f t="shared" si="0"/>
        <v>0</v>
      </c>
      <c r="F33" s="302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348</v>
      </c>
      <c r="B1" s="212">
        <v>42173</v>
      </c>
      <c r="D1" s="130" t="s">
        <v>455</v>
      </c>
      <c r="F1" s="213" t="s">
        <v>545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652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456</v>
      </c>
      <c r="B1" s="127"/>
      <c r="D1" s="213" t="s">
        <v>545</v>
      </c>
    </row>
    <row r="2" spans="1:16">
      <c r="A2" s="233"/>
      <c r="B2" s="232" t="s">
        <v>457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458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Kindermann, Karina</cp:lastModifiedBy>
  <cp:lastPrinted>2015-03-20T22:59:10Z</cp:lastPrinted>
  <dcterms:created xsi:type="dcterms:W3CDTF">2015-01-15T05:25:41Z</dcterms:created>
  <dcterms:modified xsi:type="dcterms:W3CDTF">2021-09-29T09:23:40Z</dcterms:modified>
</cp:coreProperties>
</file>