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975" windowWidth="15600" windowHeight="63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25" i="7" l="1"/>
  <c r="O25" i="7"/>
  <c r="N25" i="7"/>
  <c r="M25" i="7"/>
  <c r="L25" i="7"/>
  <c r="K25" i="7"/>
  <c r="J25" i="7"/>
  <c r="I25" i="7"/>
  <c r="H25" i="7"/>
  <c r="F25" i="7"/>
  <c r="P24" i="7"/>
  <c r="O24" i="7"/>
  <c r="N24" i="7"/>
  <c r="M24" i="7"/>
  <c r="L24" i="7"/>
  <c r="K24" i="7"/>
  <c r="J24" i="7"/>
  <c r="I24" i="7"/>
  <c r="H24" i="7"/>
  <c r="F24" i="7"/>
  <c r="P23" i="7"/>
  <c r="O23" i="7"/>
  <c r="N23" i="7"/>
  <c r="M23" i="7"/>
  <c r="L23" i="7"/>
  <c r="K23" i="7"/>
  <c r="J23" i="7"/>
  <c r="I23" i="7"/>
  <c r="H23" i="7"/>
  <c r="F23" i="7"/>
  <c r="P22" i="7"/>
  <c r="O22" i="7"/>
  <c r="N22" i="7"/>
  <c r="M22" i="7"/>
  <c r="L22" i="7"/>
  <c r="K22" i="7"/>
  <c r="J22" i="7"/>
  <c r="I22" i="7"/>
  <c r="H22" i="7"/>
  <c r="F22" i="7"/>
  <c r="P21" i="7"/>
  <c r="O21" i="7"/>
  <c r="N21" i="7"/>
  <c r="M21" i="7"/>
  <c r="L21" i="7"/>
  <c r="K21" i="7"/>
  <c r="J21" i="7"/>
  <c r="I21" i="7"/>
  <c r="H21" i="7"/>
  <c r="F21" i="7"/>
  <c r="P20" i="7"/>
  <c r="O20" i="7"/>
  <c r="N20" i="7"/>
  <c r="M20" i="7"/>
  <c r="L20" i="7"/>
  <c r="K20" i="7"/>
  <c r="J20" i="7"/>
  <c r="I20" i="7"/>
  <c r="H20" i="7"/>
  <c r="F20" i="7"/>
  <c r="P19" i="7"/>
  <c r="O19" i="7"/>
  <c r="N19" i="7"/>
  <c r="M19" i="7"/>
  <c r="L19" i="7"/>
  <c r="K19" i="7"/>
  <c r="J19" i="7"/>
  <c r="I19" i="7"/>
  <c r="H19" i="7"/>
  <c r="F19" i="7"/>
  <c r="P18" i="7"/>
  <c r="O18" i="7"/>
  <c r="N18" i="7"/>
  <c r="M18" i="7"/>
  <c r="L18" i="7"/>
  <c r="K18" i="7"/>
  <c r="J18" i="7"/>
  <c r="I18" i="7"/>
  <c r="H18" i="7"/>
  <c r="F18" i="7"/>
  <c r="P17" i="7"/>
  <c r="O17" i="7"/>
  <c r="N17" i="7"/>
  <c r="M17" i="7"/>
  <c r="L17" i="7"/>
  <c r="K17" i="7"/>
  <c r="J17" i="7"/>
  <c r="I17" i="7"/>
  <c r="H17" i="7"/>
  <c r="F17" i="7"/>
  <c r="P16" i="7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<sst xmlns="http://schemas.openxmlformats.org/spreadsheetml/2006/main" count="1374" uniqueCount="679">
  <si>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</si>
  <si>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</si>
  <si>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</si>
  <si>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</si>
  <si>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</si>
  <si>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</si>
  <si>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</si>
  <si>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</si>
  <si>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</si>
  <si>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</si>
  <si>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</si>
  <si>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</si>
  <si>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</si>
  <si>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</si>
  <si>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</si>
  <si>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</si>
  <si>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</si>
  <si>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</si>
  <si>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</si>
  <si>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</si>
  <si>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</si>
  <si>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</si>
  <si>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</si>
  <si>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</si>
  <si>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</si>
  <si>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</si>
  <si>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</si>
  <si>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</si>
  <si>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</si>
  <si>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</si>
  <si>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</si>
  <si>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</si>
  <si>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</si>
  <si>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</si>
  <si>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</si>
  <si>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</si>
  <si>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</si>
  <si>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</si>
  <si>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</si>
  <si>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</si>
  <si>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</si>
  <si>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</si>
  <si>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</si>
  <si>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</si>
  <si>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</si>
  <si>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</si>
  <si>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</si>
  <si>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</si>
  <si>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</si>
  <si>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</si>
  <si>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</si>
  <si>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</si>
  <si>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</si>
  <si>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</si>
  <si>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</si>
  <si>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</si>
  <si>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</si>
  <si>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</si>
  <si>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</si>
  <si>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</si>
  <si>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</si>
  <si>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</si>
  <si>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</si>
  <si>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</si>
  <si>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</si>
  <si>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</si>
  <si>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</si>
  <si>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</si>
  <si>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</si>
  <si>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</si>
  <si>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</si>
  <si>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</si>
  <si>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</si>
  <si>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</si>
  <si>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</si>
  <si>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</si>
  <si>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</si>
  <si>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</si>
  <si>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</si>
  <si>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</si>
  <si>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</si>
  <si>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</si>
  <si>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</si>
  <si>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</si>
  <si>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</si>
  <si>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</si>
  <si>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</si>
  <si>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</si>
  <si>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</si>
  <si>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</si>
  <si>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</si>
  <si>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</si>
  <si>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</si>
  <si>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</si>
  <si>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</si>
  <si>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</si>
  <si>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</si>
  <si>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</si>
  <si>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</si>
  <si>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</si>
  <si>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</si>
  <si>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</si>
  <si>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</si>
  <si>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</si>
  <si>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</si>
  <si>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</si>
  <si>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</si>
  <si>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</si>
  <si>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</si>
  <si>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</si>
  <si>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</si>
  <si>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</si>
  <si>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</si>
  <si>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</si>
  <si>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</si>
  <si>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</si>
  <si>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</si>
  <si>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</si>
  <si>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</si>
  <si>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</si>
  <si>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</si>
  <si>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</si>
  <si>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</si>
  <si>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</si>
  <si>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</si>
  <si>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</si>
  <si>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</si>
  <si>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</si>
  <si>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</si>
  <si>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</si>
  <si>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</si>
  <si>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</si>
  <si>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</si>
  <si>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</si>
  <si>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</si>
  <si>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</si>
  <si>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</si>
  <si>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</si>
  <si>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</si>
  <si>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</si>
  <si>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</si>
  <si>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</si>
  <si>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</si>
  <si>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</si>
  <si>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</si>
  <si>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</si>
  <si>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</si>
  <si>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</si>
  <si>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</si>
  <si>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</si>
  <si>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</si>
  <si>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</si>
  <si>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</si>
  <si>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</si>
  <si>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</si>
  <si>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</si>
  <si>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</si>
  <si>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</si>
  <si>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</si>
  <si>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</si>
  <si>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</si>
  <si>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</si>
  <si>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</si>
  <si>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</si>
  <si>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</si>
  <si>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</si>
  <si>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</si>
  <si>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</si>
  <si>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</si>
  <si>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</si>
  <si>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</si>
  <si>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</si>
  <si>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</si>
  <si>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</si>
  <si>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</si>
  <si>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</si>
  <si>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</si>
  <si>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</si>
  <si>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</si>
  <si>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</si>
  <si>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</si>
  <si>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</si>
  <si>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</si>
  <si>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</si>
  <si>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</si>
  <si>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</si>
  <si>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</si>
  <si>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</si>
  <si>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</si>
  <si>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</si>
  <si>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</si>
  <si>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</si>
  <si>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</si>
  <si>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</si>
  <si>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</si>
  <si>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</si>
  <si>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</si>
  <si>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</si>
  <si>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</si>
  <si>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</si>
  <si>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</si>
  <si>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</si>
  <si>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</si>
  <si>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</si>
  <si>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</si>
  <si>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</si>
  <si>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</si>
  <si>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</si>
  <si>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</si>
  <si>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</si>
  <si>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</si>
  <si>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</si>
  <si>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</si>
  <si>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</si>
  <si>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</si>
  <si>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</si>
  <si>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</si>
  <si>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</si>
  <si>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</si>
  <si>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</si>
  <si>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</si>
  <si>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</si>
  <si>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</si>
  <si>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</si>
  <si>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</si>
  <si>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</si>
  <si>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</si>
  <si>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</si>
  <si>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</si>
  <si>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</si>
  <si>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</si>
  <si>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</si>
  <si>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</si>
  <si>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</si>
  <si>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</si>
  <si>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</si>
  <si>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</si>
  <si>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</si>
  <si>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</si>
  <si>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</si>
  <si>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</si>
  <si>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</si>
  <si>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</si>
  <si>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</si>
  <si>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</si>
  <si>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</si>
  <si>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</si>
  <si>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</si>
  <si>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</si>
  <si>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</si>
  <si>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</si>
  <si>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</si>
  <si>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</si>
  <si>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</si>
  <si>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</si>
  <si>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</si>
  <si>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</si>
  <si>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</si>
  <si>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</si>
  <si>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</si>
  <si>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</si>
  <si>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</si>
  <si>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</si>
  <si>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</si>
  <si>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</si>
  <si>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</si>
  <si>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</si>
  <si>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</si>
  <si>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</si>
  <si>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</si>
  <si>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</si>
  <si>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</si>
  <si>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</si>
  <si>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</si>
  <si>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</si>
  <si>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</si>
  <si>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</si>
  <si>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</si>
  <si>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</si>
  <si>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</si>
  <si>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</si>
  <si>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</si>
  <si>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</si>
  <si>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</si>
  <si>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</si>
  <si>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</si>
  <si>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</si>
  <si>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</si>
  <si>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</si>
  <si>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</si>
  <si>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</si>
  <si>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</si>
  <si>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</si>
  <si>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</si>
  <si>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</si>
  <si>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</si>
  <si>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</si>
  <si>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</si>
  <si>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</si>
  <si>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</si>
  <si>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</si>
  <si>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</si>
  <si>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</si>
  <si>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</si>
  <si>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</si>
  <si>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</si>
  <si>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</si>
  <si>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</si>
  <si>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</si>
  <si>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</si>
  <si>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</si>
  <si>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</si>
  <si>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</si>
  <si>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</si>
  <si>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</si>
  <si>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</si>
  <si>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</si>
  <si>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</si>
  <si>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</si>
  <si>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</si>
  <si>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</si>
  <si>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</si>
  <si>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</si>
  <si>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</si>
  <si>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</si>
  <si>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</si>
  <si>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</si>
  <si>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</si>
  <si>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</si>
  <si>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</si>
  <si>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</si>
  <si>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</si>
  <si>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</si>
  <si>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</si>
  <si>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</si>
  <si>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</si>
  <si>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</si>
  <si>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</si>
  <si>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</si>
  <si>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</si>
  <si>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</si>
  <si>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</si>
  <si>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</si>
  <si>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</si>
  <si>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</si>
  <si>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</si>
  <si>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</si>
  <si>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</si>
  <si>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</si>
  <si>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</si>
  <si>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</si>
  <si>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</si>
  <si>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</si>
  <si>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</si>
  <si>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</si>
  <si>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</si>
  <si>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</si>
  <si>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</si>
  <si>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</si>
  <si>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</si>
  <si>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</si>
  <si>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</si>
  <si>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</si>
  <si>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</si>
  <si>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</si>
  <si>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</si>
  <si>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</si>
  <si>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</si>
  <si>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</si>
  <si>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</si>
  <si>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</si>
  <si>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</si>
  <si>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</si>
  <si>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</si>
  <si>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</si>
  <si>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</si>
  <si>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</si>
  <si>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</si>
  <si>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</si>
  <si>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</si>
  <si>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</si>
  <si>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</si>
  <si>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</si>
  <si>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</si>
  <si>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</si>
  <si>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</si>
  <si>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</si>
  <si>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</si>
  <si>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</si>
  <si>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</si>
  <si>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</si>
  <si>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</si>
  <si>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</si>
  <si>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</si>
  <si>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</si>
  <si>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</si>
  <si>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</si>
  <si>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</si>
  <si>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</si>
  <si>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</si>
  <si>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</si>
  <si>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</si>
  <si>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</si>
  <si>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</si>
  <si>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</si>
  <si>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</si>
  <si>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</si>
  <si>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</si>
  <si>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</si>
  <si>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</si>
  <si>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</si>
  <si>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</si>
  <si>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</si>
  <si>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</si>
  <si>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</si>
  <si>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</si>
  <si>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</si>
  <si>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</si>
  <si>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</si>
  <si>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</si>
  <si>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</si>
  <si>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</si>
  <si>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</si>
  <si>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</si>
  <si>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</si>
  <si>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</si>
  <si>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</si>
  <si>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</si>
  <si>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</si>
  <si>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</si>
  <si>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</si>
  <si>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</si>
  <si>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</si>
  <si>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</si>
  <si>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</si>
  <si>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</si>
  <si>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</si>
  <si>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</si>
  <si>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</si>
  <si>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</si>
  <si>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</si>
  <si>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</si>
  <si>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</si>
  <si>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</si>
  <si>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</si>
  <si>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</si>
  <si>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</si>
  <si>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</si>
  <si>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</si>
  <si>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</si>
  <si>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</si>
  <si>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</si>
  <si>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</si>
  <si>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</si>
  <si>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</si>
  <si>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</si>
  <si>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</si>
  <si>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</si>
  <si>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</si>
  <si>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</si>
  <si>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</si>
  <si>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</si>
  <si>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</si>
  <si>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</si>
  <si>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</si>
  <si>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</si>
  <si>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</si>
  <si>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</si>
  <si>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</si>
  <si>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</si>
  <si>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</si>
  <si>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</si>
  <si>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</si>
  <si>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</si>
  <si>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</si>
  <si>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</si>
  <si>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</si>
  <si>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</si>
  <si>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</si>
  <si>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</si>
  <si>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</si>
  <si>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</si>
  <si>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</si>
  <si>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</si>
  <si>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</si>
  <si>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</si>
  <si>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</si>
  <si>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</si>
  <si>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</si>
  <si>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</si>
  <si>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</si>
  <si>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</si>
  <si>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</si>
  <si>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</si>
  <si>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</si>
  <si>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</si>
  <si>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</si>
  <si>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</si>
  <si>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</si>
  <si>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</si>
  <si>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</si>
  <si>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</si>
  <si>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</si>
  <si>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</si>
  <si>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</si>
  <si>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</si>
  <si>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</si>
  <si>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</si>
  <si>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</si>
  <si>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</si>
  <si>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</si>
  <si>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</si>
  <si>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</si>
  <si>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</si>
  <si>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</si>
  <si>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</si>
  <si>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</si>
  <si>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</si>
  <si>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</si>
  <si>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</si>
  <si>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</si>
  <si>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</si>
  <si>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</si>
  <si>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</si>
  <si>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</si>
  <si>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</si>
  <si>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</si>
  <si>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</si>
  <si>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</si>
  <si>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</si>
  <si>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</si>
  <si>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</si>
  <si>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</si>
  <si>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</si>
  <si>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</si>
  <si>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</si>
  <si>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</si>
  <si>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</si>
  <si>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</si>
  <si>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</si>
  <si>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</si>
  <si>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</si>
  <si>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</si>
  <si>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</si>
  <si>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</si>
  <si>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</si>
  <si>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</si>
  <si>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</si>
  <si>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</si>
  <si>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</si>
  <si>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</si>
  <si>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</si>
  <si>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</si>
  <si>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</si>
  <si>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</si>
  <si>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</si>
  <si>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</si>
  <si>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</si>
  <si>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</si>
  <si>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</si>
  <si>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</si>
  <si>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</si>
  <si>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</si>
  <si>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</si>
  <si>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</si>
  <si>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</si>
  <si>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</si>
  <si>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</si>
  <si>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</si>
  <si>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</si>
  <si>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</si>
  <si>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</si>
  <si>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</si>
  <si>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</si>
  <si>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</si>
  <si>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</si>
  <si>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</si>
  <si>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</si>
  <si>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</si>
  <si>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</si>
  <si>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</si>
  <si>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</si>
  <si>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</si>
  <si>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</si>
  <si>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</si>
  <si>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</si>
  <si>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</si>
  <si>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</si>
  <si>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</si>
  <si>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</si>
  <si>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</si>
  <si>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</si>
  <si>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</si>
  <si>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</si>
  <si>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</si>
  <si>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</si>
  <si>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</si>
  <si>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</si>
  <si>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</si>
  <si>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</si>
  <si>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</si>
  <si>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</si>
  <si>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</si>
  <si>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</si>
  <si>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</si>
  <si>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</si>
  <si>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</si>
  <si>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</si>
  <si>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</si>
  <si>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</si>
  <si>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</si>
  <si>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</si>
  <si>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</si>
  <si>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</si>
  <si>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</si>
  <si>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</si>
  <si>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</si>
  <si>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</si>
  <si>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</si>
  <si>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</si>
  <si>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</si>
  <si>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</si>
  <si>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</si>
  <si>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</si>
  <si>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</si>
  <si>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</si>
  <si>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</si>
  <si>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</si>
  <si>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</si>
  <si>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</si>
  <si>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</si>
  <si>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</si>
  <si>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</si>
  <si>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</si>
  <si>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</si>
  <si>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</si>
  <si>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</si>
  <si>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</si>
  <si>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</si>
  <si>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</si>
  <si>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</si>
  <si>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</si>
  <si>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</si>
  <si>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</si>
  <si>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</si>
  <si>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</si>
  <si>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</si>
  <si>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</si>
  <si>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</si>
  <si>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</si>
  <si>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</si>
  <si>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</si>
  <si>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</si>
  <si>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</si>
  <si>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</si>
  <si>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</si>
  <si>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</si>
  <si>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DE_GMK04</t>
  </si>
  <si>
    <t>DE_GHA04</t>
  </si>
  <si>
    <t>DE_GKO04</t>
  </si>
  <si>
    <t>DE_GBD04</t>
  </si>
  <si>
    <t>DE_GGA04</t>
  </si>
  <si>
    <t>DE_GBH04</t>
  </si>
  <si>
    <t>DE_GWA04</t>
  </si>
  <si>
    <t>DE_GGB04</t>
  </si>
  <si>
    <t>DE_GPD04</t>
  </si>
  <si>
    <t>DE_GMF04</t>
  </si>
  <si>
    <t>DE_GBA04</t>
  </si>
  <si>
    <t>Stadtwerke Schwedt GmbH</t>
  </si>
  <si>
    <t>9870076100006</t>
  </si>
  <si>
    <t>Heinersdorfer Damm 55-57</t>
  </si>
  <si>
    <t>Schwedt/Oder</t>
  </si>
  <si>
    <t>Karina Kindermann</t>
  </si>
  <si>
    <t>karina.kindermann@stadtwerke-schwedt.de</t>
  </si>
  <si>
    <t>03332 449-318</t>
  </si>
  <si>
    <t>Stadt Schwedt/Oder</t>
  </si>
  <si>
    <t>GASPOOLNH7000871</t>
  </si>
  <si>
    <t>Wetterstation Angermünde</t>
  </si>
  <si>
    <t>Angermünde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</si>
</sst>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29" sqref="C29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466</v>
      </c>
    </row>
    <row r="3" spans="2:7"/>
    <row r="4" spans="2:7">
      <c r="B4" s="8" t="s">
        <v>461</v>
      </c>
    </row>
    <row r="5" spans="2:7">
      <c r="B5" s="8" t="s">
        <v>462</v>
      </c>
    </row>
    <row r="6" spans="2:7"/>
    <row r="7" spans="2:7">
      <c r="B7" t="s">
        <v>339</v>
      </c>
    </row>
    <row r="8" spans="2:7" s="8" customFormat="1">
      <c r="B8" s="8" t="s">
        <v>463</v>
      </c>
    </row>
    <row r="9" spans="2:7" s="8" customFormat="1"/>
    <row r="10" spans="2:7" s="8" customFormat="1">
      <c r="B10" s="14" t="s">
        <v>448</v>
      </c>
    </row>
    <row r="11" spans="2:7" s="8" customFormat="1">
      <c r="B11" s="8" t="s">
        <v>499</v>
      </c>
    </row>
    <row r="12" spans="2:7" s="8" customFormat="1">
      <c r="B12" s="8" t="s">
        <v>500</v>
      </c>
    </row>
    <row r="13" spans="2:7" s="8" customFormat="1">
      <c r="B13" s="8" t="s">
        <v>506</v>
      </c>
    </row>
    <row r="14" spans="2:7" s="8" customFormat="1"/>
    <row r="15" spans="2:7">
      <c r="B15" s="20" t="s">
        <v>465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464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42205</v>
      </c>
      <c r="E29" s="8"/>
      <c r="F29" s="8"/>
      <c r="G29" s="8"/>
      <c r="H29" s="8"/>
    </row>
    <row r="30" spans="2:12">
      <c r="B30" s="21" t="s">
        <v>349</v>
      </c>
      <c r="C30" s="327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topLeftCell="A2" zoomScale="80" zoomScaleNormal="80" workbookViewId="0">
      <selection activeCell="E9" sqref="E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42221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668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486</v>
      </c>
      <c r="D11" s="331" t="s">
        <v>669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670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16303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487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460</v>
      </c>
      <c r="D27" s="42" t="s">
        <v>397</v>
      </c>
      <c r="E27" s="39"/>
      <c r="F27" s="11"/>
    </row>
    <row r="28" spans="1:15">
      <c r="B28" s="15"/>
      <c r="C28" s="65" t="s">
        <v>502</v>
      </c>
      <c r="D28" s="48" t="str">
        <f>IF(D27&lt;&gt;C28,VLOOKUP(D27,$C$29:$D$48,2,FALSE),C28)</f>
        <v>Stadt Schwedt/Oder</v>
      </c>
      <c r="E28" s="38"/>
      <c r="F28" s="11"/>
      <c r="G28" s="2"/>
    </row>
    <row r="29" spans="1:15">
      <c r="B29" s="15"/>
      <c r="C29" s="22" t="s">
        <v>397</v>
      </c>
      <c r="D29" s="45" t="s">
        <v>675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432</v>
      </c>
      <c r="D38" s="46"/>
      <c r="E38" s="40"/>
      <c r="F38" s="47"/>
      <c r="G38" s="2"/>
    </row>
    <row r="39" spans="2:7">
      <c r="B39" s="15"/>
      <c r="C39" s="22" t="s">
        <v>433</v>
      </c>
      <c r="D39" s="46"/>
      <c r="E39" s="40"/>
      <c r="F39" s="47"/>
      <c r="G39" s="2"/>
    </row>
    <row r="40" spans="2:7">
      <c r="B40" s="15"/>
      <c r="C40" s="22" t="s">
        <v>434</v>
      </c>
      <c r="D40" s="46"/>
      <c r="E40" s="40"/>
      <c r="F40" s="47"/>
      <c r="G40" s="2"/>
    </row>
    <row r="41" spans="2:7">
      <c r="B41" s="15"/>
      <c r="C41" s="22" t="s">
        <v>435</v>
      </c>
      <c r="D41" s="46"/>
      <c r="E41" s="40"/>
      <c r="F41" s="47"/>
      <c r="G41" s="2"/>
    </row>
    <row r="42" spans="2:7">
      <c r="B42" s="15"/>
      <c r="C42" s="22" t="s">
        <v>436</v>
      </c>
      <c r="D42" s="46"/>
      <c r="E42" s="40"/>
      <c r="F42" s="47"/>
      <c r="G42" s="2"/>
    </row>
    <row r="43" spans="2:7">
      <c r="B43" s="15"/>
      <c r="C43" s="22" t="s">
        <v>437</v>
      </c>
      <c r="D43" s="46"/>
      <c r="E43" s="40"/>
      <c r="F43" s="47"/>
      <c r="G43" s="2"/>
    </row>
    <row r="44" spans="2:7">
      <c r="B44" s="15"/>
      <c r="C44" s="22" t="s">
        <v>438</v>
      </c>
      <c r="D44" s="46"/>
      <c r="E44" s="40"/>
      <c r="F44" s="47"/>
      <c r="G44" s="2"/>
    </row>
    <row r="45" spans="2:7">
      <c r="B45" s="15"/>
      <c r="C45" s="22" t="s">
        <v>439</v>
      </c>
      <c r="D45" s="46"/>
      <c r="E45" s="40"/>
      <c r="F45" s="47"/>
      <c r="G45" s="2"/>
    </row>
    <row r="46" spans="2:7">
      <c r="B46" s="15"/>
      <c r="C46" s="22" t="s">
        <v>440</v>
      </c>
      <c r="D46" s="46"/>
      <c r="E46" s="40"/>
      <c r="F46" s="47"/>
    </row>
    <row r="47" spans="2:7">
      <c r="B47" s="15"/>
      <c r="C47" s="22" t="s">
        <v>441</v>
      </c>
      <c r="D47" s="46"/>
      <c r="E47" s="40"/>
      <c r="F47" s="47"/>
    </row>
    <row r="48" spans="2:7">
      <c r="B48" s="15"/>
      <c r="C48" s="22" t="s">
        <v>442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6" zoomScale="80" zoomScaleNormal="80" workbookViewId="0">
      <selection activeCell="E47" sqref="E4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446</v>
      </c>
      <c r="D5" s="58" t="str">
        <f>Netzbetreiber!$D$9</f>
        <v>Stadtwerke Schwedt GmbH</v>
      </c>
      <c r="H5" s="67"/>
      <c r="I5" s="67"/>
      <c r="J5" s="67"/>
      <c r="K5" s="67"/>
    </row>
    <row r="6" spans="2:15" ht="15" customHeight="1">
      <c r="B6" s="22"/>
      <c r="C6" s="61" t="s">
        <v>445</v>
      </c>
      <c r="D6" s="58" t="str">
        <f>Netzbetreiber!D28</f>
        <v>Stadt Schwedt/Oder</v>
      </c>
      <c r="E6" s="15"/>
      <c r="H6" s="67"/>
      <c r="I6" s="67"/>
      <c r="J6" s="67"/>
      <c r="K6" s="67"/>
    </row>
    <row r="7" spans="2:15" ht="15" customHeight="1">
      <c r="B7" s="22"/>
      <c r="C7" s="60" t="s">
        <v>488</v>
      </c>
      <c r="D7" s="328" t="str">
        <f>Netzbetreiber!$D$11</f>
        <v>9870076100006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615</v>
      </c>
      <c r="D13" s="33" t="s">
        <v>616</v>
      </c>
      <c r="E13" s="15"/>
      <c r="H13" s="271" t="s">
        <v>616</v>
      </c>
      <c r="I13" s="271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431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430</v>
      </c>
      <c r="D16" s="42" t="s">
        <v>676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370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575</v>
      </c>
      <c r="I19" s="270" t="s">
        <v>489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490</v>
      </c>
      <c r="I20" s="270" t="s">
        <v>491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613</v>
      </c>
      <c r="D22" s="49" t="s">
        <v>609</v>
      </c>
      <c r="E22" s="15"/>
      <c r="H22" s="267" t="s">
        <v>609</v>
      </c>
      <c r="I22" s="267" t="s">
        <v>610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618</v>
      </c>
      <c r="E23" s="15"/>
      <c r="H23" s="267" t="s">
        <v>612</v>
      </c>
      <c r="I23" s="8" t="s">
        <v>608</v>
      </c>
      <c r="J23" s="8"/>
      <c r="K23" s="8"/>
      <c r="L23" s="268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7" t="s">
        <v>611</v>
      </c>
      <c r="I24" s="267" t="s">
        <v>618</v>
      </c>
      <c r="J24" s="8"/>
      <c r="K24" s="8"/>
      <c r="L24" s="270" t="s">
        <v>619</v>
      </c>
      <c r="M24" s="270" t="s">
        <v>621</v>
      </c>
      <c r="N24" s="270" t="s">
        <v>620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372</v>
      </c>
      <c r="C26" s="6" t="s">
        <v>578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622</v>
      </c>
      <c r="D27" s="42" t="s">
        <v>623</v>
      </c>
      <c r="E27" s="15"/>
      <c r="H27" s="297" t="s">
        <v>623</v>
      </c>
      <c r="I27" s="269" t="s">
        <v>624</v>
      </c>
      <c r="J27" s="269" t="s">
        <v>625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626</v>
      </c>
      <c r="I28" s="270" t="s">
        <v>627</v>
      </c>
      <c r="J28" s="270" t="s">
        <v>628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629</v>
      </c>
      <c r="I29" s="270" t="s">
        <v>630</v>
      </c>
      <c r="J29" s="270" t="s">
        <v>631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494</v>
      </c>
      <c r="C31" s="6" t="s">
        <v>577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632</v>
      </c>
      <c r="I32" s="270" t="s">
        <v>633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634</v>
      </c>
      <c r="I33" s="267" t="s">
        <v>629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549</v>
      </c>
      <c r="C35" s="24" t="s">
        <v>496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550</v>
      </c>
      <c r="C37" s="5" t="s">
        <v>367</v>
      </c>
      <c r="D37" s="34">
        <v>1500000</v>
      </c>
      <c r="E37" s="15" t="s">
        <v>507</v>
      </c>
      <c r="I37" s="267"/>
      <c r="J37" s="267"/>
      <c r="K37" s="267"/>
      <c r="L37" s="267"/>
      <c r="M37" s="268"/>
    </row>
    <row r="38" spans="2:39" customFormat="1" ht="15" customHeight="1">
      <c r="C38" s="8" t="s">
        <v>492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368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493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677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43" zoomScale="70" zoomScaleNormal="70" workbookViewId="0">
      <selection activeCell="M14" sqref="M1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Netzbetreiber!D9</f>
        <v>Stadtwerke Schwedt GmbH</v>
      </c>
      <c r="F4" s="330"/>
      <c r="G4" s="330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Netzbetreiber!D28</f>
        <v>Stadt Schwedt/Oder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Netzbetreiber!D11</f>
        <v>9870076100006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1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 t="str">
        <f>INDEX('SLP-Verfahren'!D48:D62,'SLP-Temp-Gebiet #01'!F10)</f>
        <v>Wetterstation Angermünde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678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>
        <v>10291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Angermünde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>
        <f>E25</f>
        <v>10291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544</v>
      </c>
    </row>
    <row r="3" spans="2:56" ht="15" customHeight="1">
      <c r="B3" s="170"/>
    </row>
    <row r="4" spans="2:56">
      <c r="B4" s="129"/>
      <c r="C4" s="56" t="s">
        <v>446</v>
      </c>
      <c r="D4" s="57"/>
      <c r="E4" s="330" t="str">
        <f>Netzbetreiber!$D$9</f>
        <v>Stadtwerke Schwedt GmbH</v>
      </c>
      <c r="F4" s="129"/>
      <c r="M4" s="129"/>
      <c r="N4" s="129"/>
      <c r="O4" s="129"/>
    </row>
    <row r="5" spans="2:56">
      <c r="B5" s="129"/>
      <c r="C5" s="56" t="s">
        <v>445</v>
      </c>
      <c r="D5" s="57"/>
      <c r="E5" s="58" t="str">
        <f>Netzbetreiber!$D$28</f>
        <v>Stadt Schwedt/Oder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488</v>
      </c>
      <c r="D6" s="57"/>
      <c r="E6" s="329" t="str">
        <f>Netzbetreiber!$D$11</f>
        <v>9870076100006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498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523</v>
      </c>
      <c r="D9" s="129"/>
      <c r="E9" s="129"/>
      <c r="F9" s="153">
        <f>'SLP-Verfahren'!D46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585</v>
      </c>
      <c r="D10" s="129"/>
      <c r="E10" s="129"/>
      <c r="F10" s="49">
        <v>2</v>
      </c>
      <c r="G10" s="57"/>
      <c r="H10" s="171" t="s">
        <v>602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603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584</v>
      </c>
      <c r="D13" s="342"/>
      <c r="E13" s="342"/>
      <c r="F13" s="181" t="s">
        <v>548</v>
      </c>
      <c r="G13" s="129" t="s">
        <v>546</v>
      </c>
      <c r="H13" s="261" t="s">
        <v>563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449</v>
      </c>
      <c r="D14" s="343"/>
      <c r="E14" s="89" t="s">
        <v>450</v>
      </c>
      <c r="F14" s="262" t="s">
        <v>85</v>
      </c>
      <c r="G14" s="263" t="s">
        <v>572</v>
      </c>
      <c r="H14" s="51">
        <v>0</v>
      </c>
      <c r="I14" s="57"/>
      <c r="J14" s="129"/>
      <c r="K14" s="129"/>
      <c r="L14" s="129"/>
      <c r="M14" s="129"/>
      <c r="N14" s="129"/>
      <c r="O14" s="332" t="s">
        <v>651</v>
      </c>
      <c r="R14" s="207" t="s">
        <v>564</v>
      </c>
      <c r="S14" s="207" t="s">
        <v>565</v>
      </c>
      <c r="T14" s="207" t="s">
        <v>566</v>
      </c>
      <c r="U14" s="207" t="s">
        <v>567</v>
      </c>
      <c r="V14" s="207" t="s">
        <v>547</v>
      </c>
      <c r="W14" s="207" t="s">
        <v>568</v>
      </c>
      <c r="X14" s="207" t="s">
        <v>569</v>
      </c>
      <c r="Y14" s="207" t="s">
        <v>570</v>
      </c>
      <c r="Z14" s="207" t="s">
        <v>571</v>
      </c>
      <c r="AA14" s="207" t="s">
        <v>572</v>
      </c>
      <c r="AB14" s="207" t="s">
        <v>573</v>
      </c>
      <c r="AC14" s="207" t="s">
        <v>574</v>
      </c>
    </row>
    <row r="15" spans="2:56" ht="19.5" customHeight="1">
      <c r="B15" s="129"/>
      <c r="C15" s="343" t="s">
        <v>389</v>
      </c>
      <c r="D15" s="343"/>
      <c r="E15" s="89" t="s">
        <v>450</v>
      </c>
      <c r="F15" s="262" t="s">
        <v>71</v>
      </c>
      <c r="G15" s="263" t="s">
        <v>566</v>
      </c>
      <c r="H15" s="51">
        <v>0</v>
      </c>
      <c r="I15" s="57"/>
      <c r="J15" s="129"/>
      <c r="K15" s="129"/>
      <c r="L15" s="129"/>
      <c r="M15" s="129"/>
      <c r="N15" s="129"/>
      <c r="O15" s="160" t="s">
        <v>528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372</v>
      </c>
      <c r="AH15" s="260" t="s">
        <v>494</v>
      </c>
      <c r="AI15" s="260" t="s">
        <v>549</v>
      </c>
      <c r="AJ15" s="260" t="s">
        <v>550</v>
      </c>
      <c r="AK15" s="260" t="s">
        <v>551</v>
      </c>
      <c r="AL15" s="260" t="s">
        <v>552</v>
      </c>
      <c r="AM15" s="260" t="s">
        <v>553</v>
      </c>
      <c r="AN15" s="260" t="s">
        <v>554</v>
      </c>
      <c r="AO15" s="260" t="s">
        <v>555</v>
      </c>
      <c r="AP15" s="260" t="s">
        <v>556</v>
      </c>
      <c r="AQ15" s="260" t="s">
        <v>557</v>
      </c>
      <c r="AR15" s="260" t="s">
        <v>558</v>
      </c>
      <c r="AS15" s="260" t="s">
        <v>559</v>
      </c>
      <c r="AT15" s="260" t="s">
        <v>560</v>
      </c>
      <c r="AU15" s="260" t="s">
        <v>561</v>
      </c>
      <c r="AV15" s="260" t="s">
        <v>562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518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524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519</v>
      </c>
      <c r="D20" s="178" t="s">
        <v>514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526</v>
      </c>
      <c r="D21" s="152" t="s">
        <v>516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537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503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521</v>
      </c>
      <c r="D24" s="186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3" t="s">
        <v>522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515</v>
      </c>
      <c r="D25" s="186"/>
      <c r="E25" s="159" t="s">
        <v>365</v>
      </c>
      <c r="F25" s="159" t="s">
        <v>365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504</v>
      </c>
      <c r="F26" s="155" t="s">
        <v>504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504</v>
      </c>
      <c r="S26" s="67" t="s">
        <v>505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520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527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533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363</v>
      </c>
      <c r="D33" s="152" t="s">
        <v>362</v>
      </c>
      <c r="E33" s="155" t="s">
        <v>3</v>
      </c>
      <c r="F33" s="155" t="s">
        <v>361</v>
      </c>
      <c r="G33" s="155" t="s">
        <v>352</v>
      </c>
      <c r="H33" s="155" t="s">
        <v>353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1"/>
      <c r="C34" s="185" t="s">
        <v>452</v>
      </c>
      <c r="D34" s="152" t="s">
        <v>451</v>
      </c>
      <c r="E34" s="155" t="s">
        <v>512</v>
      </c>
      <c r="F34" s="155" t="s">
        <v>512</v>
      </c>
      <c r="G34" s="155" t="s">
        <v>512</v>
      </c>
      <c r="H34" s="155" t="s">
        <v>512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512</v>
      </c>
      <c r="S34" s="67" t="s">
        <v>513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3" t="s">
        <v>142</v>
      </c>
      <c r="Q35" s="209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444</v>
      </c>
      <c r="D36" s="118" t="s">
        <v>538</v>
      </c>
      <c r="E36" s="161" t="s">
        <v>453</v>
      </c>
      <c r="F36" s="161" t="s">
        <v>453</v>
      </c>
      <c r="G36" s="161" t="s">
        <v>454</v>
      </c>
      <c r="H36" s="161" t="s">
        <v>454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454</v>
      </c>
      <c r="S36" s="67" t="s">
        <v>453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351</v>
      </c>
      <c r="D39" s="196"/>
      <c r="E39" s="196" t="s">
        <v>531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532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525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529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530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535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536</v>
      </c>
      <c r="D46" s="199" t="s">
        <v>534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364</v>
      </c>
      <c r="K46" s="196"/>
      <c r="L46" s="196"/>
      <c r="M46" s="196"/>
      <c r="N46" s="196"/>
      <c r="O46" s="197"/>
    </row>
    <row r="47" spans="2:28">
      <c r="B47" s="191"/>
      <c r="C47" s="198" t="s">
        <v>350</v>
      </c>
      <c r="D47" s="199" t="s">
        <v>534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364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579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519</v>
      </c>
      <c r="D54" s="178" t="s">
        <v>514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526</v>
      </c>
      <c r="D55" s="152" t="s">
        <v>516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537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521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522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515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527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533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363</v>
      </c>
      <c r="D67" s="152" t="s">
        <v>362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452</v>
      </c>
      <c r="D68" s="152" t="s">
        <v>451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444</v>
      </c>
      <c r="D70" s="118" t="s">
        <v>538</v>
      </c>
      <c r="E70" s="162" t="s">
        <v>454</v>
      </c>
      <c r="F70" s="162" t="s">
        <v>454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L41" sqref="L4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366</v>
      </c>
    </row>
    <row r="3" spans="2:26">
      <c r="B3" s="129" t="s">
        <v>467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371</v>
      </c>
      <c r="D5" s="54" t="str">
        <f>Netzbetreiber!$D$9</f>
        <v>Stadtwerke Schwedt GmbH</v>
      </c>
      <c r="E5" s="129"/>
      <c r="J5" s="88" t="s">
        <v>498</v>
      </c>
      <c r="K5" s="130" t="s">
        <v>501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Stadt Schwedt/Oder</v>
      </c>
      <c r="E6" s="129"/>
      <c r="F6" s="129"/>
      <c r="K6" s="130" t="s">
        <v>509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488</v>
      </c>
      <c r="D7" s="54" t="str">
        <f>Netzbetreiber!$D$11</f>
        <v>9870076100006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496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495</v>
      </c>
      <c r="D10" s="133" t="s">
        <v>147</v>
      </c>
      <c r="E10" s="272" t="s">
        <v>511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294" t="s">
        <v>648</v>
      </c>
    </row>
    <row r="11" spans="2:26" ht="15.75" thickBot="1">
      <c r="B11" s="138" t="s">
        <v>497</v>
      </c>
      <c r="C11" s="139" t="s">
        <v>510</v>
      </c>
      <c r="D11" s="293" t="s">
        <v>247</v>
      </c>
      <c r="E11" s="163" t="s">
        <v>517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 Schwedt/Oder</v>
      </c>
      <c r="D12" s="62" t="s">
        <v>247</v>
      </c>
      <c r="E12" s="164" t="s">
        <v>55</v>
      </c>
      <c r="F12" s="296" t="str">
        <f>VLOOKUP($E12,'BDEW-Standard'!$B$3:$M$158,F$9,0)</f>
        <v>R14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9.2266100000000004E-2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0.96772350224521153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 Schwedt/Oder</v>
      </c>
      <c r="D13" s="62" t="s">
        <v>247</v>
      </c>
      <c r="E13" s="164" t="s">
        <v>65</v>
      </c>
      <c r="F13" s="296" t="str">
        <f>VLOOKUP($E13,'BDEW-Standard'!$B$3:$M$158,F$9,0)</f>
        <v>R24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0.12839039999999999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1.0259660127680663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5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 Schwedt/Oder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 Schwedt/Oder</v>
      </c>
      <c r="D15" s="62" t="s">
        <v>247</v>
      </c>
      <c r="E15" s="164" t="s">
        <v>657</v>
      </c>
      <c r="F15" s="296" t="str">
        <f>VLOOKUP($E15,'BDEW-Standard'!$B$3:$M$158,F$9,0)</f>
        <v>MK4</v>
      </c>
      <c r="H15" s="273">
        <f>ROUND(VLOOKUP($E15,'BDEW-Standard'!$B$3:$M$158,H$9,0),7)</f>
        <v>3.1177248</v>
      </c>
      <c r="I15" s="273">
        <f>ROUND(VLOOKUP($E15,'BDEW-Standard'!$B$3:$M$158,I$9,0),7)</f>
        <v>-35.871506199999999</v>
      </c>
      <c r="J15" s="273">
        <f>ROUND(VLOOKUP($E15,'BDEW-Standard'!$B$3:$M$158,J$9,0),7)</f>
        <v>7.5186828999999999</v>
      </c>
      <c r="K15" s="273">
        <f>ROUND(VLOOKUP($E15,'BDEW-Standard'!$B$3:$M$158,K$9,0),7)</f>
        <v>3.4330100000000002E-2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0.9622064996731321</v>
      </c>
      <c r="R15" s="274">
        <f>ROUND(VLOOKUP(MID($E15,4,3),'Wochentag F(WT)'!$B$7:$J$22,R$9,0),4)</f>
        <v>1.0699000000000001</v>
      </c>
      <c r="S15" s="274">
        <f>ROUND(VLOOKUP(MID($E15,4,3),'Wochentag F(WT)'!$B$7:$J$22,S$9,0),4)</f>
        <v>1.0365</v>
      </c>
      <c r="T15" s="274">
        <f>ROUND(VLOOKUP(MID($E15,4,3),'Wochentag F(WT)'!$B$7:$J$22,T$9,0),4)</f>
        <v>0.99329999999999996</v>
      </c>
      <c r="U15" s="274">
        <f>ROUND(VLOOKUP(MID($E15,4,3),'Wochentag F(WT)'!$B$7:$J$22,U$9,0),4)</f>
        <v>0.99480000000000002</v>
      </c>
      <c r="V15" s="274">
        <f>ROUND(VLOOKUP(MID($E15,4,3),'Wochentag F(WT)'!$B$7:$J$22,V$9,0),4)</f>
        <v>1.0659000000000001</v>
      </c>
      <c r="W15" s="274">
        <f>ROUND(VLOOKUP(MID($E15,4,3),'Wochentag F(WT)'!$B$7:$J$22,W$9,0),4)</f>
        <v>0.93620000000000003</v>
      </c>
      <c r="X15" s="275">
        <f t="shared" si="2"/>
        <v>0.90339999999999954</v>
      </c>
      <c r="Y15" s="292"/>
      <c r="Z15" s="210"/>
    </row>
    <row r="16" spans="2:26" s="142" customFormat="1">
      <c r="B16" s="143">
        <v>5</v>
      </c>
      <c r="C16" s="144" t="str">
        <f t="shared" si="0"/>
        <v>Stadt Schwedt/Oder</v>
      </c>
      <c r="D16" s="62" t="s">
        <v>247</v>
      </c>
      <c r="E16" s="164" t="s">
        <v>658</v>
      </c>
      <c r="F16" s="296" t="str">
        <f>VLOOKUP($E16,'BDEW-Standard'!$B$3:$M$158,F$9,0)</f>
        <v>HA4</v>
      </c>
      <c r="H16" s="273">
        <f>ROUND(VLOOKUP($E16,'BDEW-Standard'!$B$3:$M$158,H$9,0),7)</f>
        <v>4.0196902000000003</v>
      </c>
      <c r="I16" s="273">
        <f>ROUND(VLOOKUP($E16,'BDEW-Standard'!$B$3:$M$158,I$9,0),7)</f>
        <v>-37.828203700000003</v>
      </c>
      <c r="J16" s="273">
        <f>ROUND(VLOOKUP($E16,'BDEW-Standard'!$B$3:$M$158,J$9,0),7)</f>
        <v>8.1593368999999996</v>
      </c>
      <c r="K16" s="273">
        <f>ROUND(VLOOKUP($E16,'BDEW-Standard'!$B$3:$M$158,K$9,0),7)</f>
        <v>4.72845E-2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0.86486713303260787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2"/>
      <c r="Z16" s="210"/>
    </row>
    <row r="17" spans="2:26" s="142" customFormat="1">
      <c r="B17" s="143">
        <v>6</v>
      </c>
      <c r="C17" s="144" t="str">
        <f t="shared" si="0"/>
        <v>Stadt Schwedt/Oder</v>
      </c>
      <c r="D17" s="62" t="s">
        <v>247</v>
      </c>
      <c r="E17" s="164" t="s">
        <v>659</v>
      </c>
      <c r="F17" s="296" t="str">
        <f>VLOOKUP($E17,'BDEW-Standard'!$B$3:$M$158,F$9,0)</f>
        <v>KO4</v>
      </c>
      <c r="H17" s="273">
        <f>ROUND(VLOOKUP($E17,'BDEW-Standard'!$B$3:$M$158,H$9,0),7)</f>
        <v>3.4428942999999999</v>
      </c>
      <c r="I17" s="273">
        <f>ROUND(VLOOKUP($E17,'BDEW-Standard'!$B$3:$M$158,I$9,0),7)</f>
        <v>-36.659050399999998</v>
      </c>
      <c r="J17" s="273">
        <f>ROUND(VLOOKUP($E17,'BDEW-Standard'!$B$3:$M$158,J$9,0),7)</f>
        <v>7.6083226000000002</v>
      </c>
      <c r="K17" s="273">
        <f>ROUND(VLOOKUP($E17,'BDEW-Standard'!$B$3:$M$158,K$9,0),7)</f>
        <v>7.4685000000000001E-2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0.97768382110526542</v>
      </c>
      <c r="R17" s="274">
        <f>ROUND(VLOOKUP(MID($E17,4,3),'Wochentag F(WT)'!$B$7:$J$22,R$9,0),4)</f>
        <v>1.0354000000000001</v>
      </c>
      <c r="S17" s="274">
        <f>ROUND(VLOOKUP(MID($E17,4,3),'Wochentag F(WT)'!$B$7:$J$22,S$9,0),4)</f>
        <v>1.0523</v>
      </c>
      <c r="T17" s="274">
        <f>ROUND(VLOOKUP(MID($E17,4,3),'Wochentag F(WT)'!$B$7:$J$22,T$9,0),4)</f>
        <v>1.0448999999999999</v>
      </c>
      <c r="U17" s="274">
        <f>ROUND(VLOOKUP(MID($E17,4,3),'Wochentag F(WT)'!$B$7:$J$22,U$9,0),4)</f>
        <v>1.0494000000000001</v>
      </c>
      <c r="V17" s="274">
        <f>ROUND(VLOOKUP(MID($E17,4,3),'Wochentag F(WT)'!$B$7:$J$22,V$9,0),4)</f>
        <v>0.98850000000000005</v>
      </c>
      <c r="W17" s="274">
        <f>ROUND(VLOOKUP(MID($E17,4,3),'Wochentag F(WT)'!$B$7:$J$22,W$9,0),4)</f>
        <v>0.88600000000000001</v>
      </c>
      <c r="X17" s="275">
        <f t="shared" si="2"/>
        <v>0.94349999999999934</v>
      </c>
      <c r="Y17" s="292"/>
      <c r="Z17" s="210"/>
    </row>
    <row r="18" spans="2:26" s="142" customFormat="1">
      <c r="B18" s="143">
        <v>7</v>
      </c>
      <c r="C18" s="144" t="str">
        <f t="shared" si="0"/>
        <v>Stadt Schwedt/Oder</v>
      </c>
      <c r="D18" s="62" t="s">
        <v>247</v>
      </c>
      <c r="E18" s="164" t="s">
        <v>660</v>
      </c>
      <c r="F18" s="296" t="str">
        <f>VLOOKUP($E18,'BDEW-Standard'!$B$3:$M$158,F$9,0)</f>
        <v>BD4</v>
      </c>
      <c r="H18" s="273">
        <f>ROUND(VLOOKUP($E18,'BDEW-Standard'!$B$3:$M$158,H$9,0),7)</f>
        <v>3.75</v>
      </c>
      <c r="I18" s="273">
        <f>ROUND(VLOOKUP($E18,'BDEW-Standard'!$B$3:$M$158,I$9,0),7)</f>
        <v>-37.5</v>
      </c>
      <c r="J18" s="273">
        <f>ROUND(VLOOKUP($E18,'BDEW-Standard'!$B$3:$M$158,J$9,0),7)</f>
        <v>6.8</v>
      </c>
      <c r="K18" s="273">
        <f>ROUND(VLOOKUP($E18,'BDEW-Standard'!$B$3:$M$158,K$9,0),7)</f>
        <v>6.0911300000000002E-2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1.0126136468627658</v>
      </c>
      <c r="R18" s="274">
        <f>ROUND(VLOOKUP(MID($E18,4,3),'Wochentag F(WT)'!$B$7:$J$22,R$9,0),4)</f>
        <v>1.1052</v>
      </c>
      <c r="S18" s="274">
        <f>ROUND(VLOOKUP(MID($E18,4,3),'Wochentag F(WT)'!$B$7:$J$22,S$9,0),4)</f>
        <v>1.0857000000000001</v>
      </c>
      <c r="T18" s="274">
        <f>ROUND(VLOOKUP(MID($E18,4,3),'Wochentag F(WT)'!$B$7:$J$22,T$9,0),4)</f>
        <v>1.0378000000000001</v>
      </c>
      <c r="U18" s="274">
        <f>ROUND(VLOOKUP(MID($E18,4,3),'Wochentag F(WT)'!$B$7:$J$22,U$9,0),4)</f>
        <v>1.0622</v>
      </c>
      <c r="V18" s="274">
        <f>ROUND(VLOOKUP(MID($E18,4,3),'Wochentag F(WT)'!$B$7:$J$22,V$9,0),4)</f>
        <v>1.0266</v>
      </c>
      <c r="W18" s="274">
        <f>ROUND(VLOOKUP(MID($E18,4,3),'Wochentag F(WT)'!$B$7:$J$22,W$9,0),4)</f>
        <v>0.76290000000000002</v>
      </c>
      <c r="X18" s="275">
        <f t="shared" si="2"/>
        <v>0.91959999999999997</v>
      </c>
      <c r="Y18" s="292"/>
      <c r="Z18" s="210"/>
    </row>
    <row r="19" spans="2:26" s="142" customFormat="1">
      <c r="B19" s="143">
        <v>8</v>
      </c>
      <c r="C19" s="144" t="str">
        <f t="shared" si="0"/>
        <v>Stadt Schwedt/Oder</v>
      </c>
      <c r="D19" s="62" t="s">
        <v>247</v>
      </c>
      <c r="E19" s="164" t="s">
        <v>661</v>
      </c>
      <c r="F19" s="296" t="str">
        <f>VLOOKUP($E19,'BDEW-Standard'!$B$3:$M$158,F$9,0)</f>
        <v>GA4</v>
      </c>
      <c r="H19" s="273">
        <f>ROUND(VLOOKUP($E19,'BDEW-Standard'!$B$3:$M$158,H$9,0),7)</f>
        <v>2.8195655999999998</v>
      </c>
      <c r="I19" s="273">
        <f>ROUND(VLOOKUP($E19,'BDEW-Standard'!$B$3:$M$158,I$9,0),7)</f>
        <v>-36</v>
      </c>
      <c r="J19" s="273">
        <f>ROUND(VLOOKUP($E19,'BDEW-Standard'!$B$3:$M$158,J$9,0),7)</f>
        <v>7.7368518000000002</v>
      </c>
      <c r="K19" s="273">
        <f>ROUND(VLOOKUP($E19,'BDEW-Standard'!$B$3:$M$158,K$9,0),7)</f>
        <v>0.157281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0.96576337685759206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2"/>
      <c r="Z19" s="210"/>
    </row>
    <row r="20" spans="2:26" s="142" customFormat="1">
      <c r="B20" s="143">
        <v>9</v>
      </c>
      <c r="C20" s="144" t="str">
        <f t="shared" si="0"/>
        <v>Stadt Schwedt/Oder</v>
      </c>
      <c r="D20" s="62" t="s">
        <v>247</v>
      </c>
      <c r="E20" s="164" t="s">
        <v>662</v>
      </c>
      <c r="F20" s="296" t="str">
        <f>VLOOKUP($E20,'BDEW-Standard'!$B$3:$M$158,F$9,0)</f>
        <v>BH4</v>
      </c>
      <c r="H20" s="273">
        <f>ROUND(VLOOKUP($E20,'BDEW-Standard'!$B$3:$M$158,H$9,0),7)</f>
        <v>2.4595180999999999</v>
      </c>
      <c r="I20" s="273">
        <f>ROUND(VLOOKUP($E20,'BDEW-Standard'!$B$3:$M$158,I$9,0),7)</f>
        <v>-35.253212400000002</v>
      </c>
      <c r="J20" s="273">
        <f>ROUND(VLOOKUP($E20,'BDEW-Standard'!$B$3:$M$158,J$9,0),7)</f>
        <v>6.0587001000000003</v>
      </c>
      <c r="K20" s="273">
        <f>ROUND(VLOOKUP($E20,'BDEW-Standard'!$B$3:$M$158,K$9,0),7)</f>
        <v>0.16473699999999999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1.043802057143173</v>
      </c>
      <c r="R20" s="274">
        <f>ROUND(VLOOKUP(MID($E20,4,3),'Wochentag F(WT)'!$B$7:$J$22,R$9,0),4)</f>
        <v>0.97670000000000001</v>
      </c>
      <c r="S20" s="274">
        <f>ROUND(VLOOKUP(MID($E20,4,3),'Wochentag F(WT)'!$B$7:$J$22,S$9,0),4)</f>
        <v>1.0388999999999999</v>
      </c>
      <c r="T20" s="274">
        <f>ROUND(VLOOKUP(MID($E20,4,3),'Wochentag F(WT)'!$B$7:$J$22,T$9,0),4)</f>
        <v>1.0027999999999999</v>
      </c>
      <c r="U20" s="274">
        <f>ROUND(VLOOKUP(MID($E20,4,3),'Wochentag F(WT)'!$B$7:$J$22,U$9,0),4)</f>
        <v>1.0162</v>
      </c>
      <c r="V20" s="274">
        <f>ROUND(VLOOKUP(MID($E20,4,3),'Wochentag F(WT)'!$B$7:$J$22,V$9,0),4)</f>
        <v>1.0024</v>
      </c>
      <c r="W20" s="274">
        <f>ROUND(VLOOKUP(MID($E20,4,3),'Wochentag F(WT)'!$B$7:$J$22,W$9,0),4)</f>
        <v>1.0043</v>
      </c>
      <c r="X20" s="275">
        <f t="shared" si="2"/>
        <v>0.95870000000000122</v>
      </c>
      <c r="Y20" s="292"/>
      <c r="Z20" s="210"/>
    </row>
    <row r="21" spans="2:26" s="142" customFormat="1">
      <c r="B21" s="143">
        <v>10</v>
      </c>
      <c r="C21" s="144" t="str">
        <f t="shared" si="0"/>
        <v>Stadt Schwedt/Oder</v>
      </c>
      <c r="D21" s="62" t="s">
        <v>247</v>
      </c>
      <c r="E21" s="164" t="s">
        <v>663</v>
      </c>
      <c r="F21" s="296" t="str">
        <f>VLOOKUP($E21,'BDEW-Standard'!$B$3:$M$158,F$9,0)</f>
        <v>WA4</v>
      </c>
      <c r="H21" s="273">
        <f>ROUND(VLOOKUP($E21,'BDEW-Standard'!$B$3:$M$158,H$9,0),7)</f>
        <v>1.0535874999999999</v>
      </c>
      <c r="I21" s="273">
        <f>ROUND(VLOOKUP($E21,'BDEW-Standard'!$B$3:$M$158,I$9,0),7)</f>
        <v>-35.299999999999997</v>
      </c>
      <c r="J21" s="273">
        <f>ROUND(VLOOKUP($E21,'BDEW-Standard'!$B$3:$M$158,J$9,0),7)</f>
        <v>4.8662747</v>
      </c>
      <c r="K21" s="273">
        <f>ROUND(VLOOKUP($E21,'BDEW-Standard'!$B$3:$M$158,K$9,0),7)</f>
        <v>0.68110420000000005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1.0844348950990992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2"/>
      <c r="Z21" s="210"/>
    </row>
    <row r="22" spans="2:26" s="142" customFormat="1">
      <c r="B22" s="143">
        <v>11</v>
      </c>
      <c r="C22" s="144" t="str">
        <f t="shared" si="0"/>
        <v>Stadt Schwedt/Oder</v>
      </c>
      <c r="D22" s="62" t="s">
        <v>247</v>
      </c>
      <c r="E22" s="164" t="s">
        <v>666</v>
      </c>
      <c r="F22" s="296" t="str">
        <f>VLOOKUP($E22,'BDEW-Standard'!$B$3:$M$158,F$9,0)</f>
        <v>MF4</v>
      </c>
      <c r="H22" s="273">
        <f>ROUND(VLOOKUP($E22,'BDEW-Standard'!$B$3:$M$158,H$9,0),7)</f>
        <v>2.5187775000000001</v>
      </c>
      <c r="I22" s="273">
        <f>ROUND(VLOOKUP($E22,'BDEW-Standard'!$B$3:$M$158,I$9,0),7)</f>
        <v>-35.033375399999997</v>
      </c>
      <c r="J22" s="273">
        <f>ROUND(VLOOKUP($E22,'BDEW-Standard'!$B$3:$M$158,J$9,0),7)</f>
        <v>6.2240634000000004</v>
      </c>
      <c r="K22" s="273">
        <f>ROUND(VLOOKUP($E22,'BDEW-Standard'!$B$3:$M$158,K$9,0),7)</f>
        <v>0.10107820000000001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1.0146273685996503</v>
      </c>
      <c r="R22" s="274">
        <f>ROUND(VLOOKUP(MID($E22,4,3),'Wochentag F(WT)'!$B$7:$J$22,R$9,0),4)</f>
        <v>1.0354000000000001</v>
      </c>
      <c r="S22" s="274">
        <f>ROUND(VLOOKUP(MID($E22,4,3),'Wochentag F(WT)'!$B$7:$J$22,S$9,0),4)</f>
        <v>1.0523</v>
      </c>
      <c r="T22" s="274">
        <f>ROUND(VLOOKUP(MID($E22,4,3),'Wochentag F(WT)'!$B$7:$J$22,T$9,0),4)</f>
        <v>1.0448999999999999</v>
      </c>
      <c r="U22" s="274">
        <f>ROUND(VLOOKUP(MID($E22,4,3),'Wochentag F(WT)'!$B$7:$J$22,U$9,0),4)</f>
        <v>1.0494000000000001</v>
      </c>
      <c r="V22" s="274">
        <f>ROUND(VLOOKUP(MID($E22,4,3),'Wochentag F(WT)'!$B$7:$J$22,V$9,0),4)</f>
        <v>0.98850000000000005</v>
      </c>
      <c r="W22" s="274">
        <f>ROUND(VLOOKUP(MID($E22,4,3),'Wochentag F(WT)'!$B$7:$J$22,W$9,0),4)</f>
        <v>0.88600000000000001</v>
      </c>
      <c r="X22" s="275">
        <f t="shared" si="2"/>
        <v>0.94349999999999934</v>
      </c>
      <c r="Y22" s="292"/>
      <c r="Z22" s="210"/>
    </row>
    <row r="23" spans="2:26" s="142" customFormat="1">
      <c r="B23" s="143">
        <v>12</v>
      </c>
      <c r="C23" s="144" t="str">
        <f t="shared" si="0"/>
        <v>Stadt Schwedt/Oder</v>
      </c>
      <c r="D23" s="62" t="s">
        <v>247</v>
      </c>
      <c r="E23" s="164" t="s">
        <v>664</v>
      </c>
      <c r="F23" s="296" t="str">
        <f>VLOOKUP($E23,'BDEW-Standard'!$B$3:$M$158,F$9,0)</f>
        <v>GB4</v>
      </c>
      <c r="H23" s="273">
        <f>ROUND(VLOOKUP($E23,'BDEW-Standard'!$B$3:$M$158,H$9,0),7)</f>
        <v>3.6017736</v>
      </c>
      <c r="I23" s="273">
        <f>ROUND(VLOOKUP($E23,'BDEW-Standard'!$B$3:$M$158,I$9,0),7)</f>
        <v>-37.882536799999997</v>
      </c>
      <c r="J23" s="273">
        <f>ROUND(VLOOKUP($E23,'BDEW-Standard'!$B$3:$M$158,J$9,0),7)</f>
        <v>6.9836070000000001</v>
      </c>
      <c r="K23" s="273">
        <f>ROUND(VLOOKUP($E23,'BDEW-Standard'!$B$3:$M$158,K$9,0),7)</f>
        <v>5.4826199999999999E-2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0.90239375975311864</v>
      </c>
      <c r="R23" s="274">
        <f>ROUND(VLOOKUP(MID($E23,4,3),'Wochentag F(WT)'!$B$7:$J$22,R$9,0),4)</f>
        <v>0.98970000000000002</v>
      </c>
      <c r="S23" s="274">
        <f>ROUND(VLOOKUP(MID($E23,4,3),'Wochentag F(WT)'!$B$7:$J$22,S$9,0),4)</f>
        <v>0.9627</v>
      </c>
      <c r="T23" s="274">
        <f>ROUND(VLOOKUP(MID($E23,4,3),'Wochentag F(WT)'!$B$7:$J$22,T$9,0),4)</f>
        <v>1.0507</v>
      </c>
      <c r="U23" s="274">
        <f>ROUND(VLOOKUP(MID($E23,4,3),'Wochentag F(WT)'!$B$7:$J$22,U$9,0),4)</f>
        <v>1.0551999999999999</v>
      </c>
      <c r="V23" s="274">
        <f>ROUND(VLOOKUP(MID($E23,4,3),'Wochentag F(WT)'!$B$7:$J$22,V$9,0),4)</f>
        <v>1.0297000000000001</v>
      </c>
      <c r="W23" s="274">
        <f>ROUND(VLOOKUP(MID($E23,4,3),'Wochentag F(WT)'!$B$7:$J$22,W$9,0),4)</f>
        <v>0.97670000000000001</v>
      </c>
      <c r="X23" s="275">
        <f t="shared" si="2"/>
        <v>0.9352999999999998</v>
      </c>
      <c r="Y23" s="292"/>
      <c r="Z23" s="210"/>
    </row>
    <row r="24" spans="2:26" s="142" customFormat="1">
      <c r="B24" s="143">
        <v>13</v>
      </c>
      <c r="C24" s="144" t="str">
        <f t="shared" si="0"/>
        <v>Stadt Schwedt/Oder</v>
      </c>
      <c r="D24" s="62" t="s">
        <v>247</v>
      </c>
      <c r="E24" s="164" t="s">
        <v>665</v>
      </c>
      <c r="F24" s="296" t="str">
        <f>VLOOKUP($E24,'BDEW-Standard'!$B$3:$M$158,F$9,0)</f>
        <v>PD4</v>
      </c>
      <c r="H24" s="273">
        <f>ROUND(VLOOKUP($E24,'BDEW-Standard'!$B$3:$M$158,H$9,0),7)</f>
        <v>3.85</v>
      </c>
      <c r="I24" s="273">
        <f>ROUND(VLOOKUP($E24,'BDEW-Standard'!$B$3:$M$158,I$9,0),7)</f>
        <v>-37</v>
      </c>
      <c r="J24" s="273">
        <f>ROUND(VLOOKUP($E24,'BDEW-Standard'!$B$3:$M$158,J$9,0),7)</f>
        <v>10.2405021</v>
      </c>
      <c r="K24" s="273">
        <f>ROUND(VLOOKUP($E24,'BDEW-Standard'!$B$3:$M$158,K$9,0),7)</f>
        <v>4.6924300000000002E-2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0.75691065279879233</v>
      </c>
      <c r="R24" s="274">
        <f>ROUND(VLOOKUP(MID($E24,4,3),'Wochentag F(WT)'!$B$7:$J$22,R$9,0),4)</f>
        <v>1.0214000000000001</v>
      </c>
      <c r="S24" s="274">
        <f>ROUND(VLOOKUP(MID($E24,4,3),'Wochentag F(WT)'!$B$7:$J$22,S$9,0),4)</f>
        <v>1.0866</v>
      </c>
      <c r="T24" s="274">
        <f>ROUND(VLOOKUP(MID($E24,4,3),'Wochentag F(WT)'!$B$7:$J$22,T$9,0),4)</f>
        <v>1.0720000000000001</v>
      </c>
      <c r="U24" s="274">
        <f>ROUND(VLOOKUP(MID($E24,4,3),'Wochentag F(WT)'!$B$7:$J$22,U$9,0),4)</f>
        <v>1.0557000000000001</v>
      </c>
      <c r="V24" s="274">
        <f>ROUND(VLOOKUP(MID($E24,4,3),'Wochentag F(WT)'!$B$7:$J$22,V$9,0),4)</f>
        <v>1.0117</v>
      </c>
      <c r="W24" s="274">
        <f>ROUND(VLOOKUP(MID($E24,4,3),'Wochentag F(WT)'!$B$7:$J$22,W$9,0),4)</f>
        <v>0.90010000000000001</v>
      </c>
      <c r="X24" s="275">
        <f t="shared" si="2"/>
        <v>0.85249999999999915</v>
      </c>
      <c r="Y24" s="292"/>
      <c r="Z24" s="210"/>
    </row>
    <row r="25" spans="2:26" s="142" customFormat="1">
      <c r="B25" s="143">
        <v>14</v>
      </c>
      <c r="C25" s="144" t="str">
        <f t="shared" si="0"/>
        <v>Stadt Schwedt/Oder</v>
      </c>
      <c r="D25" s="62" t="s">
        <v>247</v>
      </c>
      <c r="E25" s="164" t="s">
        <v>667</v>
      </c>
      <c r="F25" s="296" t="str">
        <f>VLOOKUP($E25,'BDEW-Standard'!$B$3:$M$158,F$9,0)</f>
        <v>BA4</v>
      </c>
      <c r="H25" s="273">
        <f>ROUND(VLOOKUP($E25,'BDEW-Standard'!$B$3:$M$158,H$9,0),7)</f>
        <v>0.93158890000000005</v>
      </c>
      <c r="I25" s="273">
        <f>ROUND(VLOOKUP($E25,'BDEW-Standard'!$B$3:$M$158,I$9,0),7)</f>
        <v>-33.35</v>
      </c>
      <c r="J25" s="273">
        <f>ROUND(VLOOKUP($E25,'BDEW-Standard'!$B$3:$M$158,J$9,0),7)</f>
        <v>5.7212303000000002</v>
      </c>
      <c r="K25" s="273">
        <f>ROUND(VLOOKUP($E25,'BDEW-Standard'!$B$3:$M$158,K$9,0),7)</f>
        <v>0.66564939999999995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1.0766391850538448</v>
      </c>
      <c r="R25" s="274">
        <f>ROUND(VLOOKUP(MID($E25,4,3),'Wochentag F(WT)'!$B$7:$J$22,R$9,0),4)</f>
        <v>1.0848</v>
      </c>
      <c r="S25" s="274">
        <f>ROUND(VLOOKUP(MID($E25,4,3),'Wochentag F(WT)'!$B$7:$J$22,S$9,0),4)</f>
        <v>1.1211</v>
      </c>
      <c r="T25" s="274">
        <f>ROUND(VLOOKUP(MID($E25,4,3),'Wochentag F(WT)'!$B$7:$J$22,T$9,0),4)</f>
        <v>1.0769</v>
      </c>
      <c r="U25" s="274">
        <f>ROUND(VLOOKUP(MID($E25,4,3),'Wochentag F(WT)'!$B$7:$J$22,U$9,0),4)</f>
        <v>1.1353</v>
      </c>
      <c r="V25" s="274">
        <f>ROUND(VLOOKUP(MID($E25,4,3),'Wochentag F(WT)'!$B$7:$J$22,V$9,0),4)</f>
        <v>1.1402000000000001</v>
      </c>
      <c r="W25" s="274">
        <f>ROUND(VLOOKUP(MID($E25,4,3),'Wochentag F(WT)'!$B$7:$J$22,W$9,0),4)</f>
        <v>0.48520000000000002</v>
      </c>
      <c r="X25" s="275">
        <f t="shared" si="2"/>
        <v>0.95650000000000013</v>
      </c>
      <c r="Y25" s="292"/>
      <c r="Z25" s="210"/>
    </row>
    <row r="26" spans="2:26" s="142" customFormat="1">
      <c r="B26" s="143">
        <v>15</v>
      </c>
      <c r="C26" s="144" t="str">
        <f t="shared" si="0"/>
        <v>Stadt Schwedt/Oder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 Schwedt/Oder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 Schwedt/Oder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 Schwedt/Oder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 Schwedt/Oder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 Schwedt/Oder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 Schwedt/Oder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 Schwedt/Oder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 Schwedt/Oder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 Schwedt/Oder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 Schwedt/Oder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 Schwedt/Oder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 Schwedt/Oder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 Schwedt/Oder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 Schwedt/Oder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 Schwedt/Oder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B15" sqref="B15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447</v>
      </c>
    </row>
    <row r="3" spans="2:30" ht="15" customHeight="1">
      <c r="B3" s="84"/>
    </row>
    <row r="4" spans="2:30" ht="15" customHeight="1">
      <c r="B4" s="85" t="s">
        <v>446</v>
      </c>
      <c r="C4" s="63" t="str">
        <f>Netzbetreiber!$D$9</f>
        <v>Stadtwerke Schwedt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445</v>
      </c>
      <c r="C5" s="64" t="str">
        <f>Netzbetreiber!$D$28</f>
        <v>Stadt Schwedt/Oder</v>
      </c>
      <c r="D5" s="37"/>
      <c r="E5" s="76"/>
      <c r="F5" s="76"/>
      <c r="G5" s="76"/>
      <c r="I5" s="76"/>
      <c r="J5" s="76"/>
      <c r="K5" s="76"/>
      <c r="L5" s="76"/>
      <c r="M5" s="88" t="s">
        <v>508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443</v>
      </c>
      <c r="C6" s="63" t="str">
        <f>Netzbetreiber!$D$11</f>
        <v>9870076100006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459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468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428</v>
      </c>
    </row>
    <row r="10" spans="2:30" ht="72" customHeight="1" thickBot="1">
      <c r="B10" s="350" t="s">
        <v>583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399</v>
      </c>
      <c r="G10" s="348"/>
      <c r="H10" s="348"/>
      <c r="I10" s="348"/>
      <c r="J10" s="348"/>
      <c r="K10" s="348"/>
      <c r="L10" s="349"/>
      <c r="M10" s="96" t="s">
        <v>469</v>
      </c>
      <c r="N10" s="97" t="s">
        <v>470</v>
      </c>
      <c r="O10" s="98" t="s">
        <v>471</v>
      </c>
      <c r="P10" s="99" t="s">
        <v>472</v>
      </c>
      <c r="Q10" s="99" t="s">
        <v>473</v>
      </c>
      <c r="R10" s="99" t="s">
        <v>474</v>
      </c>
      <c r="S10" s="99" t="s">
        <v>475</v>
      </c>
      <c r="T10" s="99" t="s">
        <v>476</v>
      </c>
      <c r="U10" s="99" t="s">
        <v>477</v>
      </c>
      <c r="V10" s="99" t="s">
        <v>478</v>
      </c>
      <c r="W10" s="99" t="s">
        <v>479</v>
      </c>
      <c r="X10" s="99" t="s">
        <v>480</v>
      </c>
      <c r="Y10" s="99" t="s">
        <v>481</v>
      </c>
      <c r="Z10" s="99" t="s">
        <v>482</v>
      </c>
      <c r="AA10" s="99" t="s">
        <v>483</v>
      </c>
      <c r="AB10" s="99" t="s">
        <v>484</v>
      </c>
      <c r="AC10" s="100" t="s">
        <v>485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3">
        <f>MIN(SUMPRODUCT($M$11:$AD$11,M12:AD12),1)</f>
        <v>1</v>
      </c>
      <c r="F12" s="300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401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402</v>
      </c>
      <c r="C14" s="116"/>
      <c r="D14" s="111">
        <v>6</v>
      </c>
      <c r="E14" s="304">
        <f t="shared" si="0"/>
        <v>0</v>
      </c>
      <c r="F14" s="301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656</v>
      </c>
      <c r="C15" s="116"/>
      <c r="D15" s="111">
        <v>7</v>
      </c>
      <c r="E15" s="304">
        <f t="shared" si="0"/>
        <v>0</v>
      </c>
      <c r="F15" s="301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415</v>
      </c>
      <c r="C16" s="116"/>
      <c r="D16" s="111">
        <v>8</v>
      </c>
      <c r="E16" s="304">
        <f t="shared" si="0"/>
        <v>1</v>
      </c>
      <c r="F16" s="301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416</v>
      </c>
      <c r="C17" s="116"/>
      <c r="D17" s="111">
        <v>9</v>
      </c>
      <c r="E17" s="304">
        <f t="shared" si="0"/>
        <v>1</v>
      </c>
      <c r="F17" s="301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417</v>
      </c>
      <c r="C18" s="116"/>
      <c r="D18" s="111">
        <v>10</v>
      </c>
      <c r="E18" s="304">
        <f t="shared" si="0"/>
        <v>1</v>
      </c>
      <c r="F18" s="301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404</v>
      </c>
      <c r="C19" s="116"/>
      <c r="D19" s="111">
        <v>11</v>
      </c>
      <c r="E19" s="304">
        <f t="shared" si="0"/>
        <v>1</v>
      </c>
      <c r="F19" s="301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649</v>
      </c>
      <c r="C20" s="116"/>
      <c r="D20" s="111">
        <v>12</v>
      </c>
      <c r="E20" s="304">
        <f t="shared" si="0"/>
        <v>1</v>
      </c>
      <c r="F20" s="301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418</v>
      </c>
      <c r="C21" s="116"/>
      <c r="D21" s="111">
        <v>13</v>
      </c>
      <c r="E21" s="304">
        <f t="shared" si="0"/>
        <v>1</v>
      </c>
      <c r="F21" s="301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419</v>
      </c>
      <c r="C22" s="116"/>
      <c r="D22" s="111">
        <v>14</v>
      </c>
      <c r="E22" s="304">
        <f t="shared" si="0"/>
        <v>1</v>
      </c>
      <c r="F22" s="301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655</v>
      </c>
      <c r="C23" s="116"/>
      <c r="D23" s="111">
        <v>15</v>
      </c>
      <c r="E23" s="304">
        <f t="shared" si="0"/>
        <v>0</v>
      </c>
      <c r="F23" s="301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405</v>
      </c>
      <c r="C24" s="116"/>
      <c r="D24" s="111">
        <v>16</v>
      </c>
      <c r="E24" s="304">
        <f t="shared" si="0"/>
        <v>0</v>
      </c>
      <c r="F24" s="301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406</v>
      </c>
      <c r="C25" s="116"/>
      <c r="D25" s="111">
        <v>17</v>
      </c>
      <c r="E25" s="304">
        <f t="shared" si="0"/>
        <v>0</v>
      </c>
      <c r="F25" s="301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407</v>
      </c>
      <c r="C26" s="116"/>
      <c r="D26" s="111">
        <v>18</v>
      </c>
      <c r="E26" s="304">
        <f t="shared" si="0"/>
        <v>1</v>
      </c>
      <c r="F26" s="301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408</v>
      </c>
      <c r="C27" s="116"/>
      <c r="D27" s="111">
        <v>19</v>
      </c>
      <c r="E27" s="304">
        <f t="shared" si="0"/>
        <v>0</v>
      </c>
      <c r="F27" s="301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409</v>
      </c>
      <c r="C28" s="116"/>
      <c r="D28" s="111">
        <v>20</v>
      </c>
      <c r="E28" s="304">
        <f t="shared" si="0"/>
        <v>0</v>
      </c>
      <c r="F28" s="301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410</v>
      </c>
      <c r="C29" s="116"/>
      <c r="D29" s="111">
        <v>21</v>
      </c>
      <c r="E29" s="304">
        <f t="shared" si="0"/>
        <v>0</v>
      </c>
      <c r="F29" s="301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411</v>
      </c>
      <c r="C30" s="116"/>
      <c r="D30" s="111">
        <v>22</v>
      </c>
      <c r="E30" s="304">
        <f t="shared" si="0"/>
        <v>0</v>
      </c>
      <c r="F30" s="301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412</v>
      </c>
      <c r="C31" s="116"/>
      <c r="D31" s="111">
        <v>23</v>
      </c>
      <c r="E31" s="304">
        <f t="shared" si="0"/>
        <v>1</v>
      </c>
      <c r="F31" s="301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413</v>
      </c>
      <c r="C32" s="116"/>
      <c r="D32" s="111">
        <v>24</v>
      </c>
      <c r="E32" s="304">
        <f t="shared" si="0"/>
        <v>1</v>
      </c>
      <c r="F32" s="301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414</v>
      </c>
      <c r="C33" s="122"/>
      <c r="D33" s="123">
        <v>25</v>
      </c>
      <c r="E33" s="305">
        <f t="shared" si="0"/>
        <v>0</v>
      </c>
      <c r="F33" s="302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348</v>
      </c>
      <c r="B1" s="212">
        <v>42173</v>
      </c>
      <c r="D1" s="130" t="s">
        <v>455</v>
      </c>
      <c r="F1" s="213" t="s">
        <v>545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652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456</v>
      </c>
      <c r="B1" s="127"/>
      <c r="D1" s="213" t="s">
        <v>545</v>
      </c>
    </row>
    <row r="2" spans="1:16">
      <c r="A2" s="233"/>
      <c r="B2" s="232" t="s">
        <v>457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458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369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369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Kindermann, Karina</cp:lastModifiedBy>
  <cp:lastPrinted>2015-03-20T22:59:10Z</cp:lastPrinted>
  <dcterms:created xsi:type="dcterms:W3CDTF">2015-01-15T05:25:41Z</dcterms:created>
  <dcterms:modified xsi:type="dcterms:W3CDTF">2016-08-05T09:56:57Z</dcterms:modified>
</cp:coreProperties>
</file>